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Executive Tech Talent Dash" sheetId="2" state="visible" r:id="rId2"/>
    <sheet name="Tech Headcount &amp; Attrition" sheetId="3" state="visible" r:id="rId3"/>
    <sheet name="Engineering Capacity Split" sheetId="4" state="visible" r:id="rId4"/>
    <sheet name="Tech Hiring Funnel &amp; SLA" sheetId="5" state="visible" r:id="rId5"/>
    <sheet name="Tech Skills &amp; Cloud Matrix" sheetId="6" state="visible" r:id="rId6"/>
    <sheet name="Developer Burnout &amp; Overtime" sheetId="7" state="visible" r:id="rId7"/>
    <sheet name="Tech eNPS &amp; Pulse Survey" sheetId="8" state="visible" r:id="rId8"/>
    <sheet name="Contractor &amp; Outsource Vendor" sheetId="9" state="visible" r:id="rId9"/>
    <sheet name="Training &amp; Cloud Certs" sheetId="10" state="visible" r:id="rId10"/>
    <sheet name="Onboarding Ramp-up Time" sheetId="11" state="visible" r:id="rId11"/>
    <sheet name="Performance Calibration" sheetId="12" state="visible" r:id="rId12"/>
    <sheet name="Flight Risk &amp; Retention" sheetId="13" state="visible" r:id="rId13"/>
    <sheet name="Strategic Talent Scorecard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24">
    <numFmt numFmtId="164" formatCode="0.0%"/>
    <numFmt numFmtId="165" formatCode="+0.0 &quot;pts&quot;"/>
    <numFmt numFmtId="166" formatCode="0.0 &quot;Days&quot;"/>
    <numFmt numFmtId="167" formatCode="0 &quot;Certified&quot;"/>
    <numFmt numFmtId="168" formatCode="0 &quot;Key Leads&quot;"/>
    <numFmt numFmtId="169" formatCode="#,##0 &quot;Staff&quot;"/>
    <numFmt numFmtId="170" formatCode="#,##0 &quot;Hires&quot;"/>
    <numFmt numFmtId="171" formatCode="#,##0 &quot;pts&quot;"/>
    <numFmt numFmtId="172" formatCode="0 &quot;Roles&quot;"/>
    <numFmt numFmtId="173" formatCode="0 &quot;Domains&quot;"/>
    <numFmt numFmtId="174" formatCode="0 &quot;Seats&quot;"/>
    <numFmt numFmtId="175" formatCode="0 &quot;Squads&quot;"/>
    <numFmt numFmtId="176" formatCode="0.0 &quot;Hrs/Mo&quot;"/>
    <numFmt numFmtId="177" formatCode="0.0 &quot;Alerts/Wk&quot;"/>
    <numFmt numFmtId="178" formatCode="#,##0.0"/>
    <numFmt numFmtId="179" formatCode="#,##0 &quot;Engineers&quot;"/>
    <numFmt numFmtId="180" formatCode="#,##0 &quot;Promoters&quot;"/>
    <numFmt numFmtId="181" formatCode="$#,##0"/>
    <numFmt numFmtId="182" formatCode="#,##0 &quot;Certs&quot;"/>
    <numFmt numFmtId="183" formatCode="0 &quot;Leaders&quot;"/>
    <numFmt numFmtId="184" formatCode="0 &quot;Critical&quot;"/>
    <numFmt numFmtId="185" formatCode="0&quot;%&quot;"/>
    <numFmt numFmtId="186" formatCode="0.0"/>
    <numFmt numFmtId="187" formatCode="0.0&quot;%&quot;"/>
  </numFmts>
  <fonts count="29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64748B"/>
      <sz val="9"/>
    </font>
    <font>
      <name val="Calibri"/>
      <b val="1"/>
      <color rgb="00FFFFFF"/>
      <sz val="9"/>
    </font>
    <font>
      <name val="Calibri"/>
      <color rgb="00000000"/>
      <sz val="9"/>
    </font>
    <font>
      <name val="Calibri"/>
      <b val="1"/>
      <color rgb="00000000"/>
      <sz val="9"/>
    </font>
    <font>
      <name val="Calibri"/>
      <b val="1"/>
      <color rgb="004F46E5"/>
      <sz val="8"/>
    </font>
    <font>
      <name val="Calibri"/>
      <b val="1"/>
      <color rgb="000F172A"/>
      <sz val="16"/>
    </font>
    <font>
      <name val="Calibri"/>
      <b val="1"/>
      <color rgb="0010B981"/>
      <sz val="8"/>
    </font>
    <font>
      <name val="Calibri"/>
      <b val="1"/>
      <color rgb="008B5CF6"/>
      <sz val="8"/>
    </font>
    <font>
      <name val="Calibri"/>
      <b val="1"/>
      <color rgb="00F59E0B"/>
      <sz val="8"/>
    </font>
    <font>
      <name val="Calibri"/>
      <b val="1"/>
      <color rgb="00EF4444"/>
      <sz val="8"/>
    </font>
    <font>
      <name val="Calibri"/>
      <b val="1"/>
      <color rgb="00FFFFFF"/>
      <sz val="8"/>
    </font>
    <font>
      <name val="Calibri"/>
      <color rgb="00000000"/>
      <sz val="8"/>
    </font>
    <font>
      <name val="Calibri"/>
      <b val="1"/>
      <color rgb="00FFFFFF"/>
      <sz val="11"/>
    </font>
    <font>
      <name val="Calibri"/>
      <b val="1"/>
      <color rgb="00166534"/>
      <sz val="9"/>
    </font>
    <font>
      <name val="Calibri"/>
      <b val="1"/>
      <color rgb="0092400E"/>
      <sz val="9"/>
    </font>
    <font>
      <name val="Calibri"/>
      <b val="1"/>
      <color rgb="00FFFFFF"/>
      <sz val="12"/>
    </font>
    <font>
      <name val="Calibri"/>
      <b val="1"/>
      <color rgb="000F172A"/>
      <sz val="12"/>
    </font>
    <font>
      <name val="Calibri"/>
      <b val="1"/>
      <color rgb="00991B1B"/>
      <sz val="9"/>
    </font>
    <font>
      <name val="Calibri"/>
      <b val="1"/>
      <color rgb="000F172A"/>
      <sz val="14"/>
    </font>
    <font>
      <name val="Calibri"/>
      <b val="1"/>
      <color rgb="0010B981"/>
      <sz val="11"/>
    </font>
    <font>
      <name val="Calibri"/>
      <b val="1"/>
      <color rgb="000F172A"/>
      <sz val="11"/>
    </font>
    <font>
      <name val="Calibri"/>
      <b val="1"/>
      <color rgb="000F172A"/>
      <sz val="10"/>
    </font>
    <font>
      <name val="Calibri"/>
      <b val="1"/>
      <color rgb="00000000"/>
      <sz val="10"/>
    </font>
    <font>
      <name val="Calibri"/>
      <b val="1"/>
      <color rgb="004F46E5"/>
      <sz val="11"/>
    </font>
    <font>
      <name val="Calibri"/>
      <i val="1"/>
      <color rgb="00000000"/>
      <sz val="9"/>
    </font>
    <font>
      <name val="Calibri"/>
      <b val="1"/>
      <color rgb="0000F5D4"/>
      <sz val="11"/>
    </font>
    <font>
      <name val="Calibri"/>
      <color rgb="00E2E8F0"/>
      <sz val="9"/>
    </font>
  </fonts>
  <fills count="14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4F46E5"/>
        <bgColor rgb="004F46E5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EEF2FF"/>
        <bgColor rgb="00EEF2FF"/>
      </patternFill>
    </fill>
    <fill>
      <patternFill patternType="solid">
        <fgColor rgb="00ECFDF5"/>
        <bgColor rgb="00ECFDF5"/>
      </patternFill>
    </fill>
    <fill>
      <patternFill patternType="solid">
        <fgColor rgb="00FFFBEB"/>
        <bgColor rgb="00FFFBEB"/>
      </patternFill>
    </fill>
    <fill>
      <patternFill patternType="solid">
        <fgColor rgb="00DCFCE7"/>
        <bgColor rgb="00DCFCE7"/>
      </patternFill>
    </fill>
    <fill>
      <patternFill patternType="solid">
        <fgColor rgb="00FEF3C7"/>
        <bgColor rgb="00FEF3C7"/>
      </patternFill>
    </fill>
    <fill>
      <patternFill patternType="solid">
        <fgColor rgb="00FEE2E2"/>
        <bgColor rgb="00FEE2E2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40">
    <border>
      <left/>
      <right/>
      <top/>
      <bottom/>
      <diagonal/>
    </border>
    <border>
      <left style="thin">
        <color rgb="003730A3"/>
      </left>
      <right style="thin">
        <color rgb="003730A3"/>
      </right>
      <top style="thin">
        <color rgb="003730A3"/>
      </top>
      <bottom style="thin">
        <color rgb="003730A3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medium">
        <color rgb="004F46E5"/>
      </top>
      <bottom style="thin">
        <color rgb="00CBD5E1"/>
      </bottom>
    </border>
    <border>
      <left/>
      <right/>
      <top style="medium">
        <color rgb="004F46E5"/>
      </top>
      <bottom/>
      <diagonal/>
    </border>
    <border>
      <left/>
      <right style="thin">
        <color rgb="00CBD5E1"/>
      </right>
      <top style="medium">
        <color rgb="004F46E5"/>
      </top>
      <bottom/>
      <diagonal/>
    </border>
    <border>
      <left/>
      <right/>
      <top style="medium">
        <color rgb="004F46E5"/>
      </top>
      <bottom style="thin">
        <color rgb="00CBD5E1"/>
      </bottom>
      <diagonal/>
    </border>
    <border>
      <left/>
      <right style="thin">
        <color rgb="00CBD5E1"/>
      </right>
      <top style="medium">
        <color rgb="004F46E5"/>
      </top>
      <bottom style="thin">
        <color rgb="00CBD5E1"/>
      </bottom>
      <diagonal/>
    </border>
    <border>
      <left/>
      <right/>
      <top style="thin">
        <color rgb="00CBD5E1"/>
      </top>
      <bottom/>
      <diagonal/>
    </border>
    <border>
      <left style="thin">
        <color rgb="00CBD5E1"/>
      </left>
      <right/>
      <top/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/>
      <bottom/>
      <diagonal/>
    </border>
    <border>
      <left style="thin">
        <color rgb="00CBD5E1"/>
      </left>
      <right/>
      <top/>
      <bottom style="thin">
        <color rgb="00CBD5E1"/>
      </bottom>
      <diagonal/>
    </border>
    <border>
      <left/>
      <right/>
      <top/>
      <bottom style="thin">
        <color rgb="00CBD5E1"/>
      </bottom>
      <diagonal/>
    </border>
    <border>
      <left/>
      <right style="thin">
        <color rgb="00CBD5E1"/>
      </right>
      <top/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10B981"/>
      </top>
      <bottom style="thin">
        <color rgb="00CBD5E1"/>
      </bottom>
    </border>
    <border>
      <left/>
      <right/>
      <top style="medium">
        <color rgb="0010B981"/>
      </top>
      <bottom/>
      <diagonal/>
    </border>
    <border>
      <left/>
      <right style="thin">
        <color rgb="00CBD5E1"/>
      </right>
      <top style="medium">
        <color rgb="0010B981"/>
      </top>
      <bottom/>
      <diagonal/>
    </border>
    <border>
      <left/>
      <right/>
      <top style="medium">
        <color rgb="0010B981"/>
      </top>
      <bottom style="thin">
        <color rgb="00CBD5E1"/>
      </bottom>
      <diagonal/>
    </border>
    <border>
      <left/>
      <right style="thin">
        <color rgb="00CBD5E1"/>
      </right>
      <top style="medium">
        <color rgb="0010B981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8B5CF6"/>
      </top>
      <bottom style="thin">
        <color rgb="00CBD5E1"/>
      </bottom>
    </border>
    <border>
      <left/>
      <right/>
      <top style="medium">
        <color rgb="008B5CF6"/>
      </top>
      <bottom/>
      <diagonal/>
    </border>
    <border>
      <left/>
      <right style="thin">
        <color rgb="00CBD5E1"/>
      </right>
      <top style="medium">
        <color rgb="008B5CF6"/>
      </top>
      <bottom/>
      <diagonal/>
    </border>
    <border>
      <left/>
      <right/>
      <top style="medium">
        <color rgb="008B5CF6"/>
      </top>
      <bottom style="thin">
        <color rgb="00CBD5E1"/>
      </bottom>
      <diagonal/>
    </border>
    <border>
      <left/>
      <right style="thin">
        <color rgb="00CBD5E1"/>
      </right>
      <top style="medium">
        <color rgb="008B5CF6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F59E0B"/>
      </top>
      <bottom style="thin">
        <color rgb="00CBD5E1"/>
      </bottom>
    </border>
    <border>
      <left/>
      <right/>
      <top style="medium">
        <color rgb="00F59E0B"/>
      </top>
      <bottom/>
      <diagonal/>
    </border>
    <border>
      <left/>
      <right style="thin">
        <color rgb="00CBD5E1"/>
      </right>
      <top style="medium">
        <color rgb="00F59E0B"/>
      </top>
      <bottom/>
      <diagonal/>
    </border>
    <border>
      <left/>
      <right/>
      <top style="medium">
        <color rgb="00F59E0B"/>
      </top>
      <bottom style="thin">
        <color rgb="00CBD5E1"/>
      </bottom>
      <diagonal/>
    </border>
    <border>
      <left/>
      <right style="thin">
        <color rgb="00CBD5E1"/>
      </right>
      <top style="medium">
        <color rgb="00F59E0B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EF4444"/>
      </top>
      <bottom style="thin">
        <color rgb="00CBD5E1"/>
      </bottom>
    </border>
    <border>
      <left/>
      <right/>
      <top style="medium">
        <color rgb="00EF4444"/>
      </top>
      <bottom/>
      <diagonal/>
    </border>
    <border>
      <left/>
      <right style="thin">
        <color rgb="00CBD5E1"/>
      </right>
      <top style="medium">
        <color rgb="00EF4444"/>
      </top>
      <bottom/>
      <diagonal/>
    </border>
    <border>
      <left/>
      <right/>
      <top style="medium">
        <color rgb="00EF4444"/>
      </top>
      <bottom style="thin">
        <color rgb="00CBD5E1"/>
      </bottom>
      <diagonal/>
    </border>
    <border>
      <left/>
      <right style="thin">
        <color rgb="00CBD5E1"/>
      </right>
      <top style="medium">
        <color rgb="00EF4444"/>
      </top>
      <bottom style="thin">
        <color rgb="00CBD5E1"/>
      </bottom>
      <diagonal/>
    </border>
    <border>
      <top style="medium">
        <color rgb="000F172A"/>
      </top>
      <bottom style="double">
        <color rgb="000F172A"/>
      </bottom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/>
      <right/>
      <top style="thin">
        <color rgb="00CBD5E1"/>
      </top>
      <bottom style="thin">
        <color rgb="00CBD5E1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10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center" vertical="center"/>
    </xf>
    <xf numFmtId="0" fontId="5" fillId="4" borderId="2" applyAlignment="1" pivotButton="0" quotePrefix="0" xfId="0">
      <alignment horizontal="left" vertical="center"/>
    </xf>
    <xf numFmtId="0" fontId="4" fillId="4" borderId="2" applyAlignment="1" pivotButton="0" quotePrefix="0" xfId="0">
      <alignment horizontal="left" vertical="center"/>
    </xf>
    <xf numFmtId="0" fontId="4" fillId="5" borderId="2" applyAlignment="1" pivotButton="0" quotePrefix="0" xfId="0">
      <alignment horizontal="center" vertical="center"/>
    </xf>
    <xf numFmtId="0" fontId="5" fillId="5" borderId="2" applyAlignment="1" pivotButton="0" quotePrefix="0" xfId="0">
      <alignment horizontal="left" vertical="center"/>
    </xf>
    <xf numFmtId="0" fontId="4" fillId="5" borderId="2" applyAlignment="1" pivotButton="0" quotePrefix="0" xfId="0">
      <alignment horizontal="left" vertical="center"/>
    </xf>
    <xf numFmtId="0" fontId="1" fillId="2" borderId="0" applyAlignment="1" pivotButton="0" quotePrefix="0" xfId="0">
      <alignment horizontal="center" vertical="center"/>
    </xf>
    <xf numFmtId="0" fontId="6" fillId="6" borderId="4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8" pivotButton="0" quotePrefix="0" xfId="0"/>
    <xf numFmtId="0" fontId="8" fillId="7" borderId="16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9" fillId="6" borderId="21" applyAlignment="1" pivotButton="0" quotePrefix="0" xfId="0">
      <alignment horizontal="center" vertical="center"/>
    </xf>
    <xf numFmtId="0" fontId="0" fillId="0" borderId="24" pivotButton="0" quotePrefix="0" xfId="0"/>
    <xf numFmtId="0" fontId="0" fillId="0" borderId="25" pivotButton="0" quotePrefix="0" xfId="0"/>
    <xf numFmtId="0" fontId="10" fillId="8" borderId="26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30" pivotButton="0" quotePrefix="0" xfId="0"/>
    <xf numFmtId="164" fontId="7" fillId="6" borderId="3" applyAlignment="1" pivotButton="0" quotePrefix="0" xfId="0">
      <alignment horizontal="center" vertical="center"/>
    </xf>
    <xf numFmtId="0" fontId="0" fillId="0" borderId="9" pivotButton="0" quotePrefix="0" xfId="0"/>
    <xf numFmtId="0" fontId="0" fillId="0" borderId="11" pivotButton="0" quotePrefix="0" xfId="0"/>
    <xf numFmtId="164" fontId="7" fillId="7" borderId="3" applyAlignment="1" pivotButton="0" quotePrefix="0" xfId="0">
      <alignment horizontal="center" vertical="center"/>
    </xf>
    <xf numFmtId="165" fontId="7" fillId="8" borderId="3" applyAlignment="1" pivotButton="0" quotePrefix="0" xfId="0">
      <alignment horizontal="center" vertical="center"/>
    </xf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11" fillId="8" borderId="31" applyAlignment="1" pivotButton="0" quotePrefix="0" xfId="0">
      <alignment horizontal="center" vertical="center"/>
    </xf>
    <xf numFmtId="0" fontId="0" fillId="0" borderId="34" pivotButton="0" quotePrefix="0" xfId="0"/>
    <xf numFmtId="0" fontId="0" fillId="0" borderId="35" pivotButton="0" quotePrefix="0" xfId="0"/>
    <xf numFmtId="166" fontId="7" fillId="6" borderId="3" applyAlignment="1" pivotButton="0" quotePrefix="0" xfId="0">
      <alignment horizontal="center" vertical="center"/>
    </xf>
    <xf numFmtId="167" fontId="7" fillId="7" borderId="3" applyAlignment="1" pivotButton="0" quotePrefix="0" xfId="0">
      <alignment horizontal="center" vertical="center"/>
    </xf>
    <xf numFmtId="168" fontId="7" fillId="8" borderId="3" applyAlignment="1" pivotButton="0" quotePrefix="0" xfId="0">
      <alignment horizontal="center" vertical="center"/>
    </xf>
    <xf numFmtId="0" fontId="12" fillId="3" borderId="1" applyAlignment="1" pivotButton="0" quotePrefix="0" xfId="0">
      <alignment horizontal="center" vertical="center" wrapText="1"/>
    </xf>
    <xf numFmtId="0" fontId="13" fillId="0" borderId="2" applyAlignment="1" pivotButton="0" quotePrefix="0" xfId="0">
      <alignment horizontal="left" vertical="center"/>
    </xf>
    <xf numFmtId="164" fontId="13" fillId="0" borderId="2" applyAlignment="1" pivotButton="0" quotePrefix="0" xfId="0">
      <alignment horizontal="right" vertical="center"/>
    </xf>
    <xf numFmtId="0" fontId="12" fillId="2" borderId="1" applyAlignment="1" pivotButton="0" quotePrefix="0" xfId="0">
      <alignment horizontal="center" vertical="center" wrapText="1"/>
    </xf>
    <xf numFmtId="0" fontId="13" fillId="0" borderId="2" applyAlignment="1" pivotButton="0" quotePrefix="0" xfId="0">
      <alignment horizontal="right" vertical="center"/>
    </xf>
    <xf numFmtId="0" fontId="14" fillId="2" borderId="0" applyAlignment="1" pivotButton="0" quotePrefix="0" xfId="0">
      <alignment horizontal="left" vertical="center" indent="1"/>
    </xf>
    <xf numFmtId="0" fontId="15" fillId="9" borderId="2" applyAlignment="1" pivotButton="0" quotePrefix="0" xfId="0">
      <alignment horizontal="center" vertical="center"/>
    </xf>
    <xf numFmtId="0" fontId="16" fillId="10" borderId="2" applyAlignment="1" pivotButton="0" quotePrefix="0" xfId="0">
      <alignment horizontal="center" vertical="center"/>
    </xf>
    <xf numFmtId="0" fontId="17" fillId="2" borderId="0" applyAlignment="1" pivotButton="0" quotePrefix="0" xfId="0">
      <alignment horizontal="left" vertical="center" indent="1"/>
    </xf>
    <xf numFmtId="0" fontId="6" fillId="6" borderId="3" applyAlignment="1" pivotButton="0" quotePrefix="0" xfId="0">
      <alignment horizontal="center" vertical="center"/>
    </xf>
    <xf numFmtId="0" fontId="0" fillId="0" borderId="3" pivotButton="0" quotePrefix="0" xfId="0"/>
    <xf numFmtId="169" fontId="18" fillId="5" borderId="3" applyAlignment="1" pivotButton="0" quotePrefix="0" xfId="0">
      <alignment horizontal="center" vertical="center"/>
    </xf>
    <xf numFmtId="170" fontId="18" fillId="5" borderId="3" applyAlignment="1" pivotButton="0" quotePrefix="0" xfId="0">
      <alignment horizontal="center" vertical="center"/>
    </xf>
    <xf numFmtId="164" fontId="18" fillId="5" borderId="3" applyAlignment="1" pivotButton="0" quotePrefix="0" xfId="0">
      <alignment horizontal="center" vertical="center"/>
    </xf>
    <xf numFmtId="171" fontId="18" fillId="5" borderId="3" applyAlignment="1" pivotButton="0" quotePrefix="0" xfId="0">
      <alignment horizontal="center" vertical="center"/>
    </xf>
    <xf numFmtId="164" fontId="4" fillId="4" borderId="2" applyAlignment="1" pivotButton="0" quotePrefix="0" xfId="0">
      <alignment horizontal="right" vertical="center"/>
    </xf>
    <xf numFmtId="164" fontId="4" fillId="5" borderId="2" applyAlignment="1" pivotButton="0" quotePrefix="0" xfId="0">
      <alignment horizontal="right" vertical="center"/>
    </xf>
    <xf numFmtId="172" fontId="18" fillId="5" borderId="3" applyAlignment="1" pivotButton="0" quotePrefix="0" xfId="0">
      <alignment horizontal="center" vertical="center"/>
    </xf>
    <xf numFmtId="3" fontId="18" fillId="5" borderId="3" applyAlignment="1" pivotButton="0" quotePrefix="0" xfId="0">
      <alignment horizontal="center" vertical="center"/>
    </xf>
    <xf numFmtId="166" fontId="18" fillId="5" borderId="3" applyAlignment="1" pivotButton="0" quotePrefix="0" xfId="0">
      <alignment horizontal="center" vertical="center"/>
    </xf>
    <xf numFmtId="173" fontId="18" fillId="5" borderId="3" applyAlignment="1" pivotButton="0" quotePrefix="0" xfId="0">
      <alignment horizontal="center" vertical="center"/>
    </xf>
    <xf numFmtId="174" fontId="18" fillId="5" borderId="3" applyAlignment="1" pivotButton="0" quotePrefix="0" xfId="0">
      <alignment horizontal="center" vertical="center"/>
    </xf>
    <xf numFmtId="175" fontId="18" fillId="5" borderId="3" applyAlignment="1" pivotButton="0" quotePrefix="0" xfId="0">
      <alignment horizontal="center" vertical="center"/>
    </xf>
    <xf numFmtId="176" fontId="18" fillId="5" borderId="3" applyAlignment="1" pivotButton="0" quotePrefix="0" xfId="0">
      <alignment horizontal="center" vertical="center"/>
    </xf>
    <xf numFmtId="177" fontId="18" fillId="5" borderId="3" applyAlignment="1" pivotButton="0" quotePrefix="0" xfId="0">
      <alignment horizontal="center" vertical="center"/>
    </xf>
    <xf numFmtId="178" fontId="4" fillId="4" borderId="2" applyAlignment="1" pivotButton="0" quotePrefix="0" xfId="0">
      <alignment horizontal="right" vertical="center"/>
    </xf>
    <xf numFmtId="178" fontId="4" fillId="5" borderId="2" applyAlignment="1" pivotButton="0" quotePrefix="0" xfId="0">
      <alignment horizontal="right" vertical="center"/>
    </xf>
    <xf numFmtId="0" fontId="19" fillId="11" borderId="2" applyAlignment="1" pivotButton="0" quotePrefix="0" xfId="0">
      <alignment horizontal="center" vertical="center"/>
    </xf>
    <xf numFmtId="179" fontId="18" fillId="5" borderId="3" applyAlignment="1" pivotButton="0" quotePrefix="0" xfId="0">
      <alignment horizontal="center" vertical="center"/>
    </xf>
    <xf numFmtId="180" fontId="18" fillId="5" borderId="3" applyAlignment="1" pivotButton="0" quotePrefix="0" xfId="0">
      <alignment horizontal="center" vertical="center"/>
    </xf>
    <xf numFmtId="165" fontId="18" fillId="5" borderId="3" applyAlignment="1" pivotButton="0" quotePrefix="0" xfId="0">
      <alignment horizontal="center" vertical="center"/>
    </xf>
    <xf numFmtId="181" fontId="18" fillId="5" borderId="3" applyAlignment="1" pivotButton="0" quotePrefix="0" xfId="0">
      <alignment horizontal="center" vertical="center"/>
    </xf>
    <xf numFmtId="182" fontId="18" fillId="5" borderId="3" applyAlignment="1" pivotButton="0" quotePrefix="0" xfId="0">
      <alignment horizontal="center" vertical="center"/>
    </xf>
    <xf numFmtId="183" fontId="18" fillId="5" borderId="3" applyAlignment="1" pivotButton="0" quotePrefix="0" xfId="0">
      <alignment horizontal="center" vertical="center"/>
    </xf>
    <xf numFmtId="184" fontId="18" fillId="5" borderId="3" applyAlignment="1" pivotButton="0" quotePrefix="0" xfId="0">
      <alignment horizontal="center" vertical="center"/>
    </xf>
    <xf numFmtId="0" fontId="6" fillId="6" borderId="0" applyAlignment="1" pivotButton="0" quotePrefix="0" xfId="0">
      <alignment horizontal="center" vertical="center"/>
    </xf>
    <xf numFmtId="164" fontId="20" fillId="7" borderId="0" applyAlignment="1" pivotButton="0" quotePrefix="0" xfId="0">
      <alignment horizontal="center" vertical="center"/>
    </xf>
    <xf numFmtId="0" fontId="21" fillId="5" borderId="0" applyAlignment="1" pivotButton="0" quotePrefix="0" xfId="0">
      <alignment horizontal="center" vertical="center"/>
    </xf>
    <xf numFmtId="0" fontId="22" fillId="5" borderId="0" applyAlignment="1" pivotButton="0" quotePrefix="0" xfId="0">
      <alignment horizontal="center" vertical="center"/>
    </xf>
    <xf numFmtId="0" fontId="5" fillId="4" borderId="2" applyAlignment="1" pivotButton="0" quotePrefix="0" xfId="0">
      <alignment horizontal="center" vertical="center"/>
    </xf>
    <xf numFmtId="185" fontId="4" fillId="4" borderId="2" applyAlignment="1" pivotButton="0" quotePrefix="0" xfId="0">
      <alignment horizontal="right" vertical="center"/>
    </xf>
    <xf numFmtId="1" fontId="4" fillId="4" borderId="2" applyAlignment="1" pivotButton="0" quotePrefix="0" xfId="0">
      <alignment horizontal="right" vertical="center"/>
    </xf>
    <xf numFmtId="186" fontId="4" fillId="4" borderId="2" applyAlignment="1" pivotButton="0" quotePrefix="0" xfId="0">
      <alignment horizontal="right" vertical="center"/>
    </xf>
    <xf numFmtId="0" fontId="5" fillId="5" borderId="2" applyAlignment="1" pivotButton="0" quotePrefix="0" xfId="0">
      <alignment horizontal="center" vertical="center"/>
    </xf>
    <xf numFmtId="185" fontId="4" fillId="5" borderId="2" applyAlignment="1" pivotButton="0" quotePrefix="0" xfId="0">
      <alignment horizontal="right" vertical="center"/>
    </xf>
    <xf numFmtId="1" fontId="4" fillId="5" borderId="2" applyAlignment="1" pivotButton="0" quotePrefix="0" xfId="0">
      <alignment horizontal="right" vertical="center"/>
    </xf>
    <xf numFmtId="186" fontId="4" fillId="5" borderId="2" applyAlignment="1" pivotButton="0" quotePrefix="0" xfId="0">
      <alignment horizontal="right" vertical="center"/>
    </xf>
    <xf numFmtId="0" fontId="0" fillId="5" borderId="36" pivotButton="0" quotePrefix="0" xfId="0"/>
    <xf numFmtId="0" fontId="23" fillId="5" borderId="36" pivotButton="0" quotePrefix="0" xfId="0"/>
    <xf numFmtId="185" fontId="24" fillId="5" borderId="36" pivotButton="0" quotePrefix="0" xfId="0"/>
    <xf numFmtId="186" fontId="25" fillId="5" borderId="36" applyAlignment="1" pivotButton="0" quotePrefix="0" xfId="0">
      <alignment horizontal="right"/>
    </xf>
    <xf numFmtId="0" fontId="15" fillId="5" borderId="36" applyAlignment="1" pivotButton="0" quotePrefix="0" xfId="0">
      <alignment horizontal="center" vertical="center"/>
    </xf>
    <xf numFmtId="0" fontId="26" fillId="5" borderId="36" pivotButton="0" quotePrefix="0" xfId="0"/>
    <xf numFmtId="0" fontId="27" fillId="0" borderId="0" pivotButton="0" quotePrefix="0" xfId="0"/>
    <xf numFmtId="0" fontId="3" fillId="12" borderId="39" applyAlignment="1" pivotButton="0" quotePrefix="0" xfId="0">
      <alignment horizontal="center" vertical="center"/>
    </xf>
    <xf numFmtId="0" fontId="28" fillId="13" borderId="39" applyAlignment="1" pivotButton="0" quotePrefix="0" xfId="0">
      <alignment horizontal="center" vertical="center"/>
    </xf>
    <xf numFmtId="187" fontId="3" fillId="13" borderId="39" applyAlignment="1" pivotButton="0" quotePrefix="0" xfId="0">
      <alignment horizontal="right" vertical="center"/>
    </xf>
    <xf numFmtId="0" fontId="28" fillId="13" borderId="39" applyAlignment="1" pivotButton="0" quotePrefix="0" xfId="0">
      <alignment horizontal="left" vertical="center"/>
    </xf>
    <xf numFmtId="186" fontId="3" fillId="13" borderId="39" applyAlignment="1" pivotButton="0" quotePrefix="0" xfId="0">
      <alignment horizontal="right" vertical="center"/>
    </xf>
    <xf numFmtId="0" fontId="0" fillId="0" borderId="37" pivotButton="0" quotePrefix="0" xfId="0"/>
    <xf numFmtId="0" fontId="0" fillId="0" borderId="38" pivotButton="0" quotePrefix="0" xfId="0"/>
    <xf numFmtId="3" fontId="3" fillId="13" borderId="39" applyAlignment="1" pivotButton="0" quotePrefix="0" xfId="0">
      <alignment horizontal="right" vertical="center"/>
    </xf>
    <xf numFmtId="178" fontId="3" fillId="13" borderId="39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Engineering Capacity Allocation (Features vs Tech Debt)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Tech Talent Dash'!C14</f>
            </strRef>
          </tx>
          <spPr>
            <a:ln>
              <a:prstDash val="solid"/>
            </a:ln>
          </spPr>
          <cat>
            <numRef>
              <f>'Executive Tech Talent Dash'!$B$15:$B$20</f>
            </numRef>
          </cat>
          <val>
            <numRef>
              <f>'Executive Tech Talent Dash'!$C$15:$C$20</f>
            </numRef>
          </val>
        </ser>
        <ser>
          <idx val="1"/>
          <order val="1"/>
          <tx>
            <strRef>
              <f>'Executive Tech Talent Dash'!D14</f>
            </strRef>
          </tx>
          <spPr>
            <a:ln>
              <a:prstDash val="solid"/>
            </a:ln>
          </spPr>
          <cat>
            <numRef>
              <f>'Executive Tech Talent Dash'!$B$15:$B$20</f>
            </numRef>
          </cat>
          <val>
            <numRef>
              <f>'Executive Tech Talent Dash'!$D$15:$D$20</f>
            </numRef>
          </val>
        </ser>
        <ser>
          <idx val="2"/>
          <order val="2"/>
          <tx>
            <strRef>
              <f>'Executive Tech Talent Dash'!E14</f>
            </strRef>
          </tx>
          <spPr>
            <a:ln>
              <a:prstDash val="solid"/>
            </a:ln>
          </spPr>
          <cat>
            <numRef>
              <f>'Executive Tech Talent Dash'!$B$15:$B$20</f>
            </numRef>
          </cat>
          <val>
            <numRef>
              <f>'Executive Tech Talent Dash'!$E$15:$E$20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Engineering Tribe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Capacity Share %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Engineering Organization Headcount Mix</a:t>
            </a:r>
          </a:p>
        </rich>
      </tx>
    </title>
    <plotArea>
      <pieChart>
        <varyColors val="1"/>
        <ser>
          <idx val="0"/>
          <order val="0"/>
          <spPr>
            <a:ln>
              <a:prstDash val="solid"/>
            </a:ln>
          </spPr>
          <cat>
            <numRef>
              <f>'Executive Tech Talent Dash'!$B$24:$B$29</f>
            </numRef>
          </cat>
          <val>
            <numRef>
              <f>'Executive Tech Talent Dash'!$C$23:$C$29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Engineering Velocity &amp; Talent Retention Attainment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Tech Talent Dash'!C49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Tech Talent Dash'!$B$50:$B$55</f>
            </numRef>
          </cat>
          <val>
            <numRef>
              <f>'Executive Tech Talent Dash'!$C$50:$C$55</f>
            </numRef>
          </val>
        </ser>
        <ser>
          <idx val="1"/>
          <order val="1"/>
          <tx>
            <strRef>
              <f>'Executive Tech Talent Dash'!D49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Tech Talent Dash'!$B$50:$B$55</f>
            </numRef>
          </cat>
          <val>
            <numRef>
              <f>'Executive Tech Talent Dash'!$D$50:$D$55</f>
            </numRef>
          </val>
        </ser>
        <ser>
          <idx val="2"/>
          <order val="2"/>
          <tx>
            <strRef>
              <f>'Executive Tech Talent Dash'!E49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Tech Talent Dash'!$B$50:$B$55</f>
            </numRef>
          </cat>
          <val>
            <numRef>
              <f>'Executive Tech Talent Dash'!$E$50:$E$55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Tech Talent &amp; Engineering Capability Index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Tech Talent Dash'!H49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Tech Talent Dash'!$G$50:$G$55</f>
            </numRef>
          </cat>
          <val>
            <numRef>
              <f>'Executive Tech Talent Dash'!$H$50:$H$55</f>
            </numRef>
          </val>
        </ser>
        <ser>
          <idx val="1"/>
          <order val="1"/>
          <tx>
            <strRef>
              <f>'Executive Tech Talent Dash'!I49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Tech Talent Dash'!$G$50:$G$55</f>
            </numRef>
          </cat>
          <val>
            <numRef>
              <f>'Executive Tech Talent Dash'!$I$50:$I$55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Global Engineering Capacity Breakdown (FTEs)</a:t>
            </a:r>
          </a:p>
        </rich>
      </tx>
    </title>
    <plotArea>
      <areaChart>
        <grouping val="stacked"/>
        <ser>
          <idx val="0"/>
          <order val="0"/>
          <tx>
            <strRef>
              <f>'Executive Tech Talent Dash'!C73</f>
            </strRef>
          </tx>
          <spPr>
            <a:ln>
              <a:prstDash val="solid"/>
            </a:ln>
          </spPr>
          <cat>
            <numRef>
              <f>'Executive Tech Talent Dash'!$B$74:$B$79</f>
            </numRef>
          </cat>
          <val>
            <numRef>
              <f>'Executive Tech Talent Dash'!$C$74:$C$79</f>
            </numRef>
          </val>
        </ser>
        <ser>
          <idx val="1"/>
          <order val="1"/>
          <tx>
            <strRef>
              <f>'Executive Tech Talent Dash'!D73</f>
            </strRef>
          </tx>
          <spPr>
            <a:ln>
              <a:prstDash val="solid"/>
            </a:ln>
          </spPr>
          <cat>
            <numRef>
              <f>'Executive Tech Talent Dash'!$B$74:$B$79</f>
            </numRef>
          </cat>
          <val>
            <numRef>
              <f>'Executive Tech Talent Dash'!$D$74:$D$79</f>
            </numRef>
          </val>
        </ser>
        <ser>
          <idx val="2"/>
          <order val="2"/>
          <tx>
            <strRef>
              <f>'Executive Tech Talent Dash'!E73</f>
            </strRef>
          </tx>
          <spPr>
            <a:ln>
              <a:prstDash val="solid"/>
            </a:ln>
          </spPr>
          <cat>
            <numRef>
              <f>'Executive Tech Talent Dash'!$B$74:$B$79</f>
            </numRef>
          </cat>
          <val>
            <numRef>
              <f>'Executive Tech Talent Dash'!$E$74:$E$79</f>
            </numRef>
          </val>
        </ser>
        <ser>
          <idx val="3"/>
          <order val="3"/>
          <tx>
            <strRef>
              <f>'Executive Tech Talent Dash'!F73</f>
            </strRef>
          </tx>
          <spPr>
            <a:ln>
              <a:prstDash val="solid"/>
            </a:ln>
          </spPr>
          <cat>
            <numRef>
              <f>'Executive Tech Talent Dash'!$B$74:$B$79</f>
            </numRef>
          </cat>
          <val>
            <numRef>
              <f>'Executive Tech Talent Dash'!$F$74:$F$79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24"/>
  <chart>
    <title>
      <tx>
        <rich>
          <a:bodyPr/>
          <a:p>
            <a:pPr>
              <a:defRPr/>
            </a:pPr>
            <a:r>
              <a:t>Sprint Story Velocity vs Team Attrition / Retention Score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Tech Talent Dash'!H73</f>
            </strRef>
          </tx>
          <spPr>
            <a:ln>
              <a:prstDash val="solid"/>
            </a:ln>
          </spPr>
          <cat>
            <numRef>
              <f>'Executive Tech Talent Dash'!$G$74:$G$79</f>
            </numRef>
          </cat>
          <val>
            <numRef>
              <f>'Executive Tech Talent Dash'!$H$74:$H$79</f>
            </numRef>
          </val>
        </ser>
        <ser>
          <idx val="1"/>
          <order val="1"/>
          <tx>
            <strRef>
              <f>'Executive Tech Talent Dash'!I73</f>
            </strRef>
          </tx>
          <spPr>
            <a:ln>
              <a:prstDash val="solid"/>
            </a:ln>
          </spPr>
          <cat>
            <numRef>
              <f>'Executive Tech Talent Dash'!$G$74:$G$79</f>
            </numRef>
          </cat>
          <val>
            <numRef>
              <f>'Executive Tech Talent Dash'!$I$74:$I$79</f>
            </numRef>
          </val>
        </ser>
        <ser>
          <idx val="2"/>
          <order val="2"/>
          <tx>
            <strRef>
              <f>'Executive Tech Talent Dash'!J73</f>
            </strRef>
          </tx>
          <spPr>
            <a:ln>
              <a:prstDash val="solid"/>
            </a:ln>
          </spPr>
          <cat>
            <numRef>
              <f>'Executive Tech Talent Dash'!$G$74:$G$79</f>
            </numRef>
          </cat>
          <val>
            <numRef>
              <f>'Executive Tech Talent Dash'!$J$74:$J$79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13</row>
      <rowOff>0</rowOff>
    </from>
    <ext cx="468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13</row>
      <rowOff>0</rowOff>
    </from>
    <ext cx="396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32" customWidth="1" min="3" max="3"/>
    <col width="46" customWidth="1" min="4" max="4"/>
    <col width="30" customWidth="1" min="5" max="5"/>
  </cols>
  <sheetData>
    <row r="1" ht="35" customHeight="1">
      <c r="A1" s="1" t="inlineStr">
        <is>
          <t>👥 TECH TALENT MANAGEMENT, ENGINEERING CAPACITY &amp; DEVELOPER VELOCITY</t>
        </is>
      </c>
    </row>
    <row r="2">
      <c r="A2" s="2" t="inlineStr">
        <is>
          <t>Workforce analytics, engineering capacity allocation, tech talent recruitment, cloud skills matrix, and developer eNPS.</t>
        </is>
      </c>
    </row>
    <row r="4" ht="24" customHeight="1">
      <c r="A4" s="3" t="inlineStr">
        <is>
          <t>NO</t>
        </is>
      </c>
      <c r="B4" s="3" t="inlineStr">
        <is>
          <t>SHEET NAME</t>
        </is>
      </c>
      <c r="C4" s="3" t="inlineStr">
        <is>
          <t>DOMAIN / MODULE</t>
        </is>
      </c>
      <c r="D4" s="3" t="inlineStr">
        <is>
          <t>KEY METRICS TRACKED</t>
        </is>
      </c>
      <c r="E4" s="3" t="inlineStr">
        <is>
          <t>FORMULA AUTOMATION LEVEL</t>
        </is>
      </c>
    </row>
    <row r="5" ht="20" customHeight="1">
      <c r="A5" s="4" t="n">
        <v>1</v>
      </c>
      <c r="B5" s="5" t="inlineStr">
        <is>
          <t>Executive Tech Talent Dash</t>
        </is>
      </c>
      <c r="C5" s="6" t="inlineStr">
        <is>
          <t>Executive Engineering Command</t>
        </is>
      </c>
      <c r="D5" s="6" t="inlineStr">
        <is>
          <t>Tech Attrition %, Feature vs Tech Debt Capacity, eNPS, Time-to-Hire</t>
        </is>
      </c>
      <c r="E5" s="4" t="inlineStr">
        <is>
          <t>100% Dynamic Formula Driven</t>
        </is>
      </c>
    </row>
    <row r="6" ht="20" customHeight="1">
      <c r="A6" s="7" t="n">
        <v>2</v>
      </c>
      <c r="B6" s="8" t="inlineStr">
        <is>
          <t>Tech Headcount &amp; Attrition</t>
        </is>
      </c>
      <c r="C6" s="9" t="inlineStr">
        <is>
          <t>Workforce Growth &amp; Turnover</t>
        </is>
      </c>
      <c r="D6" s="9" t="inlineStr">
        <is>
          <t>Discipline Headcount, Voluntary vs Involuntary Attrition, Net Headcount %</t>
        </is>
      </c>
      <c r="E6" s="7" t="inlineStr">
        <is>
          <t>Annualized Attrition Math</t>
        </is>
      </c>
    </row>
    <row r="7" ht="20" customHeight="1">
      <c r="A7" s="4" t="n">
        <v>3</v>
      </c>
      <c r="B7" s="5" t="inlineStr">
        <is>
          <t>Engineering Capacity Split</t>
        </is>
      </c>
      <c r="C7" s="6" t="inlineStr">
        <is>
          <t>Workload Allocation Split</t>
        </is>
      </c>
      <c r="D7" s="6" t="inlineStr">
        <is>
          <t>Feature Delivery % vs Tech Debt % vs Bug Fixing % vs Unplanned Ops %</t>
        </is>
      </c>
      <c r="E7" s="4" t="inlineStr">
        <is>
          <t>Capacity Ratio Balancing</t>
        </is>
      </c>
    </row>
    <row r="8" ht="20" customHeight="1">
      <c r="A8" s="7" t="n">
        <v>4</v>
      </c>
      <c r="B8" s="8" t="inlineStr">
        <is>
          <t>Tech Hiring Funnel &amp; SLA</t>
        </is>
      </c>
      <c r="C8" s="9" t="inlineStr">
        <is>
          <t>Talent Sourcing &amp; Interviewing</t>
        </is>
      </c>
      <c r="D8" s="9" t="inlineStr">
        <is>
          <t>Sourced Candidates, Tech Screen Pass %, Coding Tests, Offer Acceptance %</t>
        </is>
      </c>
      <c r="E8" s="7" t="inlineStr">
        <is>
          <t>Funnel Conversion Ratios</t>
        </is>
      </c>
    </row>
    <row r="9" ht="20" customHeight="1">
      <c r="A9" s="4" t="n">
        <v>5</v>
      </c>
      <c r="B9" s="5" t="inlineStr">
        <is>
          <t>Tech Skills &amp; Cloud Matrix</t>
        </is>
      </c>
      <c r="C9" s="6" t="inlineStr">
        <is>
          <t>Engineering Competency Grid</t>
        </is>
      </c>
      <c r="D9" s="6" t="inlineStr">
        <is>
          <t>Kubernetes, AWS, Golang, Python AI, Target vs Current Certified Engineers</t>
        </is>
      </c>
      <c r="E9" s="4" t="inlineStr">
        <is>
          <t>Skills Gap Analysis</t>
        </is>
      </c>
    </row>
    <row r="10" ht="20" customHeight="1">
      <c r="A10" s="7" t="n">
        <v>6</v>
      </c>
      <c r="B10" s="8" t="inlineStr">
        <is>
          <t>Developer Burnout &amp; Overtime</t>
        </is>
      </c>
      <c r="C10" s="9" t="inlineStr">
        <is>
          <t>Well-being &amp; Workload Health</t>
        </is>
      </c>
      <c r="D10" s="9" t="inlineStr">
        <is>
          <t>After-hours Hours, PagerDuty Alerts, Consecutive Overtime, Burnout Index</t>
        </is>
      </c>
      <c r="E10" s="7" t="inlineStr">
        <is>
          <t>Burnout Flag Algorithms</t>
        </is>
      </c>
    </row>
    <row r="11" ht="20" customHeight="1">
      <c r="A11" s="4" t="n">
        <v>7</v>
      </c>
      <c r="B11" s="5" t="inlineStr">
        <is>
          <t>Tech eNPS &amp; Pulse Survey</t>
        </is>
      </c>
      <c r="C11" s="6" t="inlineStr">
        <is>
          <t>Developer Sentiment &amp; Culture</t>
        </is>
      </c>
      <c r="D11" s="6" t="inlineStr">
        <is>
          <t>Promoters, Passives, Detractors, Net Developer eNPS Score, Tool Friction</t>
        </is>
      </c>
      <c r="E11" s="4" t="inlineStr">
        <is>
          <t>eNPS Score Formula</t>
        </is>
      </c>
    </row>
    <row r="12" ht="20" customHeight="1">
      <c r="A12" s="7" t="n">
        <v>8</v>
      </c>
      <c r="B12" s="8" t="inlineStr">
        <is>
          <t>Contractor &amp; Outsource Vendor</t>
        </is>
      </c>
      <c r="C12" s="9" t="inlineStr">
        <is>
          <t>External Staffing &amp; Agencies</t>
        </is>
      </c>
      <c r="D12" s="9" t="inlineStr">
        <is>
          <t>Contractor Headcount, Monthly Spend $, Delivery SLA %, Code PR Quality</t>
        </is>
      </c>
      <c r="E12" s="7" t="inlineStr">
        <is>
          <t>Vendor Performance Index</t>
        </is>
      </c>
    </row>
    <row r="13" ht="20" customHeight="1">
      <c r="A13" s="4" t="n">
        <v>9</v>
      </c>
      <c r="B13" s="5" t="inlineStr">
        <is>
          <t>Training &amp; Cloud Certs</t>
        </is>
      </c>
      <c r="C13" s="6" t="inlineStr">
        <is>
          <t>Continuous Upskilling ROI</t>
        </is>
      </c>
      <c r="D13" s="6" t="inlineStr">
        <is>
          <t>Certification Budget Realized $, CKA/AWS/GCP Passed, Pass Rates %</t>
        </is>
      </c>
      <c r="E13" s="4" t="inlineStr">
        <is>
          <t>Training Budget ROI</t>
        </is>
      </c>
    </row>
    <row r="14" ht="20" customHeight="1">
      <c r="A14" s="7" t="n">
        <v>10</v>
      </c>
      <c r="B14" s="8" t="inlineStr">
        <is>
          <t>Onboarding Ramp-up Time</t>
        </is>
      </c>
      <c r="C14" s="9" t="inlineStr">
        <is>
          <t>New Hire Time to Productivity</t>
        </is>
      </c>
      <c r="D14" s="9" t="inlineStr">
        <is>
          <t>Laptop Access Day 1 %, First Code Commit Days, First Production Release</t>
        </is>
      </c>
      <c r="E14" s="7" t="inlineStr">
        <is>
          <t>Ramp-up Velocity Tracking</t>
        </is>
      </c>
    </row>
    <row r="15" ht="20" customHeight="1">
      <c r="A15" s="4" t="n">
        <v>11</v>
      </c>
      <c r="B15" s="5" t="inlineStr">
        <is>
          <t>Performance Calibration</t>
        </is>
      </c>
      <c r="C15" s="6" t="inlineStr">
        <is>
          <t>Engineering Career Ladder</t>
        </is>
      </c>
      <c r="D15" s="6" t="inlineStr">
        <is>
          <t>Level Distribution (SE I to Principal), Exceeds/Meets %, Promotion Quotas</t>
        </is>
      </c>
      <c r="E15" s="4" t="inlineStr">
        <is>
          <t>Calibration Bell Curve</t>
        </is>
      </c>
    </row>
    <row r="16" ht="20" customHeight="1">
      <c r="A16" s="7" t="n">
        <v>12</v>
      </c>
      <c r="B16" s="8" t="inlineStr">
        <is>
          <t>Flight Risk &amp; Retention</t>
        </is>
      </c>
      <c r="C16" s="9" t="inlineStr">
        <is>
          <t>Critical Talent Retention</t>
        </is>
      </c>
      <c r="D16" s="9" t="inlineStr">
        <is>
          <t>Key Person Risk, Domain Knowledge Monopoly, Retention Packages, Secured %</t>
        </is>
      </c>
      <c r="E16" s="7" t="inlineStr">
        <is>
          <t>Retention Status Monitoring</t>
        </is>
      </c>
    </row>
    <row r="17" ht="20" customHeight="1">
      <c r="A17" s="4" t="n">
        <v>13</v>
      </c>
      <c r="B17" s="5" t="inlineStr">
        <is>
          <t>Strategic Talent Scorecard</t>
        </is>
      </c>
      <c r="C17" s="6" t="inlineStr">
        <is>
          <t>Engineering Organization Audit</t>
        </is>
      </c>
      <c r="D17" s="6" t="inlineStr">
        <is>
          <t>Culture &amp; eNPS, Velocity, Skill Matrix, Retention, Leadership Bench</t>
        </is>
      </c>
      <c r="E17" s="4" t="inlineStr">
        <is>
          <t>Weighted Talent Index</t>
        </is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N79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4" customWidth="1" min="3" max="3"/>
    <col width="14" customWidth="1" min="4" max="4"/>
    <col width="14" customWidth="1" min="5" max="5"/>
    <col width="16" customWidth="1" min="6" max="6"/>
    <col width="18" customWidth="1" min="7" max="7"/>
    <col width="16" customWidth="1" min="8" max="8"/>
    <col width="50" customWidth="1" min="9" max="9"/>
  </cols>
  <sheetData>
    <row r="2">
      <c r="A2" s="10" t="inlineStr">
        <is>
          <t>👥 TECH TALENT MANAGEMENT, ENGINEERING CAPACITY &amp; DEVELOPER VELOCITY EXECUTIVE DASHBOARD</t>
        </is>
      </c>
    </row>
    <row r="3"/>
    <row r="5">
      <c r="B5" s="11" t="inlineStr">
        <is>
          <t>ANNUAL TECH ATTRITION</t>
        </is>
      </c>
      <c r="C5" s="12" t="n"/>
      <c r="D5" s="13" t="n"/>
      <c r="E5" s="14" t="inlineStr">
        <is>
          <t>FEATURE CAPACITY SHARE</t>
        </is>
      </c>
      <c r="F5" s="15" t="n"/>
      <c r="G5" s="16" t="n"/>
      <c r="H5" s="17" t="inlineStr">
        <is>
          <t>OFFER ACCEPTANCE RATE</t>
        </is>
      </c>
      <c r="I5" s="18" t="n"/>
      <c r="J5" s="19" t="n"/>
      <c r="K5" s="20" t="inlineStr">
        <is>
          <t>DEVELOPER ENPS SCORE</t>
        </is>
      </c>
      <c r="L5" s="21" t="n"/>
      <c r="M5" s="22" t="n"/>
    </row>
    <row r="6">
      <c r="B6" s="23">
        <f>AVERAGE('Tech Headcount &amp; Attrition'!H8:H22)</f>
        <v/>
      </c>
      <c r="C6" s="24" t="n"/>
      <c r="D6" s="25" t="n"/>
      <c r="E6" s="26">
        <f>AVERAGE('Engineering Capacity Split'!D8:D22)</f>
        <v/>
      </c>
      <c r="F6" s="24" t="n"/>
      <c r="G6" s="25" t="n"/>
      <c r="H6" s="23">
        <f>AVERAGE('Tech Hiring Funnel &amp; SLA'!H8:H22)</f>
        <v/>
      </c>
      <c r="I6" s="24" t="n"/>
      <c r="J6" s="25" t="n"/>
      <c r="K6" s="27">
        <f>AVERAGE('Tech eNPS &amp; Pulse Survey'!G8:G22)</f>
        <v/>
      </c>
      <c r="L6" s="24" t="n"/>
      <c r="M6" s="25" t="n"/>
    </row>
    <row r="7">
      <c r="B7" s="28" t="n"/>
      <c r="C7" s="29" t="n"/>
      <c r="D7" s="30" t="n"/>
      <c r="E7" s="28" t="n"/>
      <c r="F7" s="29" t="n"/>
      <c r="G7" s="30" t="n"/>
      <c r="H7" s="28" t="n"/>
      <c r="I7" s="29" t="n"/>
      <c r="J7" s="30" t="n"/>
      <c r="K7" s="28" t="n"/>
      <c r="L7" s="29" t="n"/>
      <c r="M7" s="30" t="n"/>
    </row>
    <row r="9">
      <c r="B9" s="11" t="inlineStr">
        <is>
          <t>AVG ONBOARDING RAMP-UP</t>
        </is>
      </c>
      <c r="C9" s="12" t="n"/>
      <c r="D9" s="13" t="n"/>
      <c r="E9" s="14" t="inlineStr">
        <is>
          <t>CERTIFIED CLOUD ENGINEERS</t>
        </is>
      </c>
      <c r="F9" s="15" t="n"/>
      <c r="G9" s="16" t="n"/>
      <c r="H9" s="31" t="inlineStr">
        <is>
          <t>CRITICAL FLIGHT RISKS</t>
        </is>
      </c>
      <c r="I9" s="32" t="n"/>
      <c r="J9" s="33" t="n"/>
      <c r="K9" s="14" t="inlineStr">
        <is>
          <t>STRATEGIC ORG HEALTH</t>
        </is>
      </c>
      <c r="L9" s="15" t="n"/>
      <c r="M9" s="16" t="n"/>
    </row>
    <row r="10">
      <c r="B10" s="34">
        <f>AVERAGE('Onboarding Ramp-up Time'!G8:G22)</f>
        <v/>
      </c>
      <c r="C10" s="24" t="n"/>
      <c r="D10" s="25" t="n"/>
      <c r="E10" s="35">
        <f>SUM('Training &amp; Cloud Certs'!G8:G22)</f>
        <v/>
      </c>
      <c r="F10" s="24" t="n"/>
      <c r="G10" s="25" t="n"/>
      <c r="H10" s="36">
        <f>COUNTIF('Flight Risk &amp; Retention'!E8:E22,"High")</f>
        <v/>
      </c>
      <c r="I10" s="24" t="n"/>
      <c r="J10" s="25" t="n"/>
      <c r="K10" s="26">
        <f>'Strategic Talent Scorecard'!E17/100</f>
        <v/>
      </c>
      <c r="L10" s="24" t="n"/>
      <c r="M10" s="25" t="n"/>
    </row>
    <row r="11">
      <c r="B11" s="28" t="n"/>
      <c r="C11" s="29" t="n"/>
      <c r="D11" s="30" t="n"/>
      <c r="E11" s="28" t="n"/>
      <c r="F11" s="29" t="n"/>
      <c r="G11" s="30" t="n"/>
      <c r="H11" s="28" t="n"/>
      <c r="I11" s="29" t="n"/>
      <c r="J11" s="30" t="n"/>
      <c r="K11" s="28" t="n"/>
      <c r="L11" s="29" t="n"/>
      <c r="M11" s="30" t="n"/>
    </row>
    <row r="14">
      <c r="B14" s="37" t="inlineStr">
        <is>
          <t>Engineering Tribe</t>
        </is>
      </c>
      <c r="C14" s="37" t="inlineStr">
        <is>
          <t>New Features %</t>
        </is>
      </c>
      <c r="D14" s="37" t="inlineStr">
        <is>
          <t>Tech Debt %</t>
        </is>
      </c>
      <c r="E14" s="37" t="inlineStr">
        <is>
          <t>Bug Fixing %</t>
        </is>
      </c>
    </row>
    <row r="15">
      <c r="B15" s="38" t="inlineStr">
        <is>
          <t>Core Banking Tribe</t>
        </is>
      </c>
      <c r="C15" s="39" t="n">
        <v>0.55</v>
      </c>
      <c r="D15" s="39" t="n">
        <v>0.22</v>
      </c>
      <c r="E15" s="39" t="n">
        <v>0.15</v>
      </c>
    </row>
    <row r="16">
      <c r="B16" s="38" t="inlineStr">
        <is>
          <t>Digital Payments Tribe</t>
        </is>
      </c>
      <c r="C16" s="39" t="n">
        <v>0.62</v>
      </c>
      <c r="D16" s="39" t="n">
        <v>0.18</v>
      </c>
      <c r="E16" s="39" t="n">
        <v>0.12</v>
      </c>
    </row>
    <row r="17">
      <c r="B17" s="38" t="inlineStr">
        <is>
          <t>Digital Lending Squad</t>
        </is>
      </c>
      <c r="C17" s="39" t="n">
        <v>0.65</v>
      </c>
      <c r="D17" s="39" t="n">
        <v>0.16</v>
      </c>
      <c r="E17" s="39" t="n">
        <v>0.11</v>
      </c>
    </row>
    <row r="18">
      <c r="B18" s="38" t="inlineStr">
        <is>
          <t>Cloud Platform &amp; SRE</t>
        </is>
      </c>
      <c r="C18" s="39" t="n">
        <v>0.4</v>
      </c>
      <c r="D18" s="39" t="n">
        <v>0.35</v>
      </c>
      <c r="E18" s="39" t="n">
        <v>0.15</v>
      </c>
    </row>
    <row r="19">
      <c r="B19" s="38" t="inlineStr">
        <is>
          <t>Enterprise Data Tribe</t>
        </is>
      </c>
      <c r="C19" s="39" t="n">
        <v>0.58</v>
      </c>
      <c r="D19" s="39" t="n">
        <v>0.24</v>
      </c>
      <c r="E19" s="39" t="n">
        <v>0.12</v>
      </c>
    </row>
    <row r="20">
      <c r="B20" s="38" t="inlineStr">
        <is>
          <t>Security &amp; IAM Squad</t>
        </is>
      </c>
      <c r="C20" s="39" t="n">
        <v>0.45</v>
      </c>
      <c r="D20" s="39" t="n">
        <v>0.32</v>
      </c>
      <c r="E20" s="39" t="n">
        <v>0.15</v>
      </c>
    </row>
    <row r="23">
      <c r="B23" s="40" t="inlineStr">
        <is>
          <t>Tech Discipline</t>
        </is>
      </c>
      <c r="C23" s="40" t="inlineStr">
        <is>
          <t>Full-Time Headcount</t>
        </is>
      </c>
    </row>
    <row r="24">
      <c r="B24" s="38" t="inlineStr">
        <is>
          <t>Backend Services (Golang/Java)</t>
        </is>
      </c>
      <c r="C24" s="41" t="n">
        <v>165</v>
      </c>
    </row>
    <row r="25">
      <c r="B25" s="38" t="inlineStr">
        <is>
          <t>Frontend &amp; Web (React/Next)</t>
        </is>
      </c>
      <c r="C25" s="41" t="n">
        <v>85</v>
      </c>
    </row>
    <row r="26">
      <c r="B26" s="38" t="inlineStr">
        <is>
          <t>Mobile Apps (iOS &amp; Android)</t>
        </is>
      </c>
      <c r="C26" s="41" t="n">
        <v>78</v>
      </c>
    </row>
    <row r="27">
      <c r="B27" s="38" t="inlineStr">
        <is>
          <t>Cloud Infrastructure &amp; SRE</t>
        </is>
      </c>
      <c r="C27" s="41" t="n">
        <v>55</v>
      </c>
    </row>
    <row r="28">
      <c r="B28" s="38" t="inlineStr">
        <is>
          <t>Data &amp; AI Engineers</t>
        </is>
      </c>
      <c r="C28" s="41" t="n">
        <v>62</v>
      </c>
    </row>
    <row r="29">
      <c r="B29" s="38" t="inlineStr">
        <is>
          <t>Quality Engineering (QA)</t>
        </is>
      </c>
      <c r="C29" s="41" t="n">
        <v>48</v>
      </c>
    </row>
    <row r="30" ht="24" customHeight="1">
      <c r="A30" s="42" t="inlineStr">
        <is>
          <t>⚠️ ENGINEERING TRIBE HEALTH &amp; VELOCITY WATCHLIST</t>
        </is>
      </c>
    </row>
    <row r="31" ht="22" customHeight="1">
      <c r="A31" s="3" t="inlineStr">
        <is>
          <t>ENGINEERING TRIBE / DOMAIN</t>
        </is>
      </c>
      <c r="B31" s="3" t="inlineStr">
        <is>
          <t>TRIBE ENGINEERING LEAD</t>
        </is>
      </c>
      <c r="C31" s="3" t="inlineStr">
        <is>
          <t>STATUS</t>
        </is>
      </c>
      <c r="D31" s="3" t="inlineStr">
        <is>
          <t>HEADCOUNT</t>
        </is>
      </c>
      <c r="E31" s="3" t="inlineStr">
        <is>
          <t>ATTRITION %</t>
        </is>
      </c>
      <c r="F31" s="3" t="inlineStr">
        <is>
          <t>eNPS SCORE</t>
        </is>
      </c>
      <c r="G31" s="3" t="inlineStr">
        <is>
          <t>TECH DEBT SHARE</t>
        </is>
      </c>
      <c r="H31" s="3" t="inlineStr">
        <is>
          <t>FLIGHT RISKS</t>
        </is>
      </c>
      <c r="I31" s="3" t="inlineStr">
        <is>
          <t>WATCHLIST ACTION REQUIRED</t>
        </is>
      </c>
    </row>
    <row r="32" ht="20" customHeight="1">
      <c r="A32" s="5" t="inlineStr">
        <is>
          <t>Core Banking &amp; Ledger Engine</t>
        </is>
      </c>
      <c r="B32" s="6" t="inlineStr">
        <is>
          <t>P. Sasmita</t>
        </is>
      </c>
      <c r="C32" s="43" t="inlineStr">
        <is>
          <t>Optimal</t>
        </is>
      </c>
      <c r="D32" s="4" t="n">
        <v>65</v>
      </c>
      <c r="E32" s="4" t="inlineStr">
        <is>
          <t>8.2%</t>
        </is>
      </c>
      <c r="F32" s="4" t="inlineStr">
        <is>
          <t>+62.0 pts</t>
        </is>
      </c>
      <c r="G32" s="4" t="inlineStr">
        <is>
          <t>22.0%</t>
        </is>
      </c>
      <c r="H32" s="4" t="inlineStr">
        <is>
          <t>0 Leads</t>
        </is>
      </c>
      <c r="I32" s="6" t="inlineStr">
        <is>
          <t>Golang microservices migration nominal; on-track for Q4 release</t>
        </is>
      </c>
    </row>
    <row r="33" ht="20" customHeight="1">
      <c r="A33" s="8" t="inlineStr">
        <is>
          <t>Mobile SuperApp (iOS/Android)</t>
        </is>
      </c>
      <c r="B33" s="9" t="inlineStr">
        <is>
          <t>D. Arifin</t>
        </is>
      </c>
      <c r="C33" s="43" t="inlineStr">
        <is>
          <t>Optimal</t>
        </is>
      </c>
      <c r="D33" s="7" t="n">
        <v>78</v>
      </c>
      <c r="E33" s="7" t="inlineStr">
        <is>
          <t>9.5%</t>
        </is>
      </c>
      <c r="F33" s="7" t="inlineStr">
        <is>
          <t>+58.0 pts</t>
        </is>
      </c>
      <c r="G33" s="7" t="inlineStr">
        <is>
          <t>18.0%</t>
        </is>
      </c>
      <c r="H33" s="7" t="inlineStr">
        <is>
          <t>1 Lead</t>
        </is>
      </c>
      <c r="I33" s="9" t="inlineStr">
        <is>
          <t>CI/CD build pipeline optimized from 24 mins to 8 mins; developer satisfaction up</t>
        </is>
      </c>
    </row>
    <row r="34" ht="20" customHeight="1">
      <c r="A34" s="5" t="inlineStr">
        <is>
          <t>Digital Lending &amp; Micro-Credit</t>
        </is>
      </c>
      <c r="B34" s="6" t="inlineStr">
        <is>
          <t>V. Anggraini</t>
        </is>
      </c>
      <c r="C34" s="44" t="inlineStr">
        <is>
          <t>In Review</t>
        </is>
      </c>
      <c r="D34" s="4" t="n">
        <v>42</v>
      </c>
      <c r="E34" s="4" t="inlineStr">
        <is>
          <t>14.2%</t>
        </is>
      </c>
      <c r="F34" s="4" t="inlineStr">
        <is>
          <t>+38.0 pts</t>
        </is>
      </c>
      <c r="G34" s="4" t="inlineStr">
        <is>
          <t>11.0%</t>
        </is>
      </c>
      <c r="H34" s="4" t="inlineStr">
        <is>
          <t>2 Leads</t>
        </is>
      </c>
      <c r="I34" s="6" t="inlineStr">
        <is>
          <t>High feature pressure squeezing tech debt; scheduled debt sprint in Sprint 24</t>
        </is>
      </c>
    </row>
    <row r="35" ht="20" customHeight="1">
      <c r="A35" s="8" t="inlineStr">
        <is>
          <t>Cloud Platform Infrastructure &amp; SRE</t>
        </is>
      </c>
      <c r="B35" s="9" t="inlineStr">
        <is>
          <t>Z. Abidin</t>
        </is>
      </c>
      <c r="C35" s="43" t="inlineStr">
        <is>
          <t>Optimal</t>
        </is>
      </c>
      <c r="D35" s="7" t="n">
        <v>55</v>
      </c>
      <c r="E35" s="7" t="inlineStr">
        <is>
          <t>6.5%</t>
        </is>
      </c>
      <c r="F35" s="7" t="inlineStr">
        <is>
          <t>+74.0 pts</t>
        </is>
      </c>
      <c r="G35" s="7" t="inlineStr">
        <is>
          <t>35.0%</t>
        </is>
      </c>
      <c r="H35" s="7" t="inlineStr">
        <is>
          <t>0 Leads</t>
        </is>
      </c>
      <c r="I35" s="9" t="inlineStr">
        <is>
          <t>Multi-region Kubernetes deployment completed; on-call fatigue reduced by 40%</t>
        </is>
      </c>
    </row>
    <row r="36" ht="20" customHeight="1">
      <c r="A36" s="5" t="inlineStr">
        <is>
          <t>Enterprise Data &amp; Analytics</t>
        </is>
      </c>
      <c r="B36" s="6" t="inlineStr">
        <is>
          <t>T. Prasetyo</t>
        </is>
      </c>
      <c r="C36" s="43" t="inlineStr">
        <is>
          <t>Optimal</t>
        </is>
      </c>
      <c r="D36" s="4" t="n">
        <v>62</v>
      </c>
      <c r="E36" s="4" t="inlineStr">
        <is>
          <t>8.8%</t>
        </is>
      </c>
      <c r="F36" s="4" t="inlineStr">
        <is>
          <t>+55.0 pts</t>
        </is>
      </c>
      <c r="G36" s="4" t="inlineStr">
        <is>
          <t>24.0%</t>
        </is>
      </c>
      <c r="H36" s="4" t="inlineStr">
        <is>
          <t>1 Lead</t>
        </is>
      </c>
      <c r="I36" s="6" t="inlineStr">
        <is>
          <t>BigQuery migration completed; data pipelines automated with dbt</t>
        </is>
      </c>
    </row>
    <row r="37" ht="20" customHeight="1">
      <c r="A37" s="8" t="inlineStr">
        <is>
          <t>Digital Payments &amp; Gateway</t>
        </is>
      </c>
      <c r="B37" s="9" t="inlineStr">
        <is>
          <t>B. Gunawan</t>
        </is>
      </c>
      <c r="C37" s="43" t="inlineStr">
        <is>
          <t>Optimal</t>
        </is>
      </c>
      <c r="D37" s="7" t="n">
        <v>48</v>
      </c>
      <c r="E37" s="7" t="inlineStr">
        <is>
          <t>7.4%</t>
        </is>
      </c>
      <c r="F37" s="7" t="inlineStr">
        <is>
          <t>+65.0 pts</t>
        </is>
      </c>
      <c r="G37" s="7" t="inlineStr">
        <is>
          <t>18.0%</t>
        </is>
      </c>
      <c r="H37" s="7" t="inlineStr">
        <is>
          <t>0 Leads</t>
        </is>
      </c>
      <c r="I37" s="9" t="inlineStr">
        <is>
          <t>BI-FAST &amp; QRIS latency nominal; zero critical defect leakage</t>
        </is>
      </c>
    </row>
    <row r="38" ht="20" customHeight="1">
      <c r="A38" s="5" t="inlineStr">
        <is>
          <t>Security Engineering &amp; SecOps</t>
        </is>
      </c>
      <c r="B38" s="6" t="inlineStr">
        <is>
          <t>R. Hidayat</t>
        </is>
      </c>
      <c r="C38" s="43" t="inlineStr">
        <is>
          <t>Optimal</t>
        </is>
      </c>
      <c r="D38" s="4" t="n">
        <v>32</v>
      </c>
      <c r="E38" s="4" t="inlineStr">
        <is>
          <t>5.0%</t>
        </is>
      </c>
      <c r="F38" s="4" t="inlineStr">
        <is>
          <t>+78.0 pts</t>
        </is>
      </c>
      <c r="G38" s="4" t="inlineStr">
        <is>
          <t>32.0%</t>
        </is>
      </c>
      <c r="H38" s="4" t="inlineStr">
        <is>
          <t>0 Leads</t>
        </is>
      </c>
      <c r="I38" s="6" t="inlineStr">
        <is>
          <t>Automated secret scanning active across 100% of GitLab repositories</t>
        </is>
      </c>
    </row>
    <row r="39" ht="20" customHeight="1">
      <c r="A39" s="8" t="inlineStr">
        <is>
          <t>Quality Engineering (QE/QA)</t>
        </is>
      </c>
      <c r="B39" s="9" t="inlineStr">
        <is>
          <t>S. Widjaja</t>
        </is>
      </c>
      <c r="C39" s="44" t="inlineStr">
        <is>
          <t>In Review</t>
        </is>
      </c>
      <c r="D39" s="7" t="n">
        <v>48</v>
      </c>
      <c r="E39" s="7" t="inlineStr">
        <is>
          <t>12.8%</t>
        </is>
      </c>
      <c r="F39" s="7" t="inlineStr">
        <is>
          <t>+42.0 pts</t>
        </is>
      </c>
      <c r="G39" s="7" t="inlineStr">
        <is>
          <t>15.0%</t>
        </is>
      </c>
      <c r="H39" s="7" t="inlineStr">
        <is>
          <t>2 Leads</t>
        </is>
      </c>
      <c r="I39" s="9" t="inlineStr">
        <is>
          <t>Flaky UI test quarantine in progress; migrating to Playwright framework</t>
        </is>
      </c>
    </row>
    <row r="40" ht="20" customHeight="1">
      <c r="A40" s="5" t="inlineStr">
        <is>
          <t>AI / GenAI Innovation Labs</t>
        </is>
      </c>
      <c r="B40" s="6" t="inlineStr">
        <is>
          <t>A. Yani</t>
        </is>
      </c>
      <c r="C40" s="43" t="inlineStr">
        <is>
          <t>Optimal</t>
        </is>
      </c>
      <c r="D40" s="4" t="n">
        <v>28</v>
      </c>
      <c r="E40" s="4" t="inlineStr">
        <is>
          <t>6.0%</t>
        </is>
      </c>
      <c r="F40" s="4" t="inlineStr">
        <is>
          <t>+82.0 pts</t>
        </is>
      </c>
      <c r="G40" s="4" t="inlineStr">
        <is>
          <t>20.0%</t>
        </is>
      </c>
      <c r="H40" s="4" t="inlineStr">
        <is>
          <t>0 Leads</t>
        </is>
      </c>
      <c r="I40" s="6" t="inlineStr">
        <is>
          <t>GPU cluster utilization optimal; LLM fine-tuning latency nominal</t>
        </is>
      </c>
    </row>
    <row r="41" ht="20" customHeight="1">
      <c r="A41" s="8" t="inlineStr">
        <is>
          <t>Corporate Workplace IT Systems</t>
        </is>
      </c>
      <c r="B41" s="9" t="inlineStr">
        <is>
          <t>C. Chandra</t>
        </is>
      </c>
      <c r="C41" s="43" t="inlineStr">
        <is>
          <t>Optimal</t>
        </is>
      </c>
      <c r="D41" s="7" t="n">
        <v>35</v>
      </c>
      <c r="E41" s="7" t="inlineStr">
        <is>
          <t>7.8%</t>
        </is>
      </c>
      <c r="F41" s="7" t="inlineStr">
        <is>
          <t>+52.0 pts</t>
        </is>
      </c>
      <c r="G41" s="7" t="inlineStr">
        <is>
          <t>25.0%</t>
        </is>
      </c>
      <c r="H41" s="7" t="inlineStr">
        <is>
          <t>0 Leads</t>
        </is>
      </c>
      <c r="I41" s="9" t="inlineStr">
        <is>
          <t>MacBook fleet refresh nominal; self-service software portal adopted</t>
        </is>
      </c>
    </row>
    <row r="48">
      <c r="B48" s="90" t="inlineStr">
        <is>
          <t>Monthly Engineering Velocity &amp; Talent Retention Attainment (%)</t>
        </is>
      </c>
      <c r="G48" s="90" t="inlineStr">
        <is>
          <t>Tech Talent &amp; Engineering Capability Index</t>
        </is>
      </c>
    </row>
    <row r="49">
      <c r="B49" s="91" t="inlineStr">
        <is>
          <t>Month</t>
        </is>
      </c>
      <c r="C49" s="91" t="inlineStr">
        <is>
          <t>Target Retention %</t>
        </is>
      </c>
      <c r="D49" s="91" t="inlineStr">
        <is>
          <t>Actual Engineer Retention %</t>
        </is>
      </c>
      <c r="E49" s="91" t="inlineStr">
        <is>
          <t>Sprint Capacity Delivery %</t>
        </is>
      </c>
      <c r="G49" s="91" t="inlineStr">
        <is>
          <t>Operational Capability Pillar</t>
        </is>
      </c>
      <c r="H49" s="91" t="inlineStr">
        <is>
          <t>Benchmark</t>
        </is>
      </c>
      <c r="I49" s="91" t="inlineStr">
        <is>
          <t>Current Attainment</t>
        </is>
      </c>
    </row>
    <row r="50">
      <c r="B50" s="92" t="inlineStr">
        <is>
          <t>May</t>
        </is>
      </c>
      <c r="C50" s="93" t="n">
        <v>90</v>
      </c>
      <c r="D50" s="93" t="n">
        <v>91.2</v>
      </c>
      <c r="E50" s="93" t="n">
        <v>85</v>
      </c>
      <c r="G50" s="94" t="inlineStr">
        <is>
          <t>Senior Tech Mentorship</t>
        </is>
      </c>
      <c r="H50" s="95" t="n">
        <v>4</v>
      </c>
      <c r="I50" s="95" t="n">
        <v>4.5</v>
      </c>
    </row>
    <row r="51">
      <c r="B51" s="92" t="inlineStr">
        <is>
          <t>Jun</t>
        </is>
      </c>
      <c r="C51" s="93" t="n">
        <v>91</v>
      </c>
      <c r="D51" s="93" t="n">
        <v>92.5</v>
      </c>
      <c r="E51" s="93" t="n">
        <v>87.5</v>
      </c>
      <c r="G51" s="94" t="inlineStr">
        <is>
          <t>Career Ladder Progression</t>
        </is>
      </c>
      <c r="H51" s="95" t="n">
        <v>4</v>
      </c>
      <c r="I51" s="95" t="n">
        <v>4.6</v>
      </c>
    </row>
    <row r="52">
      <c r="B52" s="92" t="inlineStr">
        <is>
          <t>Jul</t>
        </is>
      </c>
      <c r="C52" s="93" t="n">
        <v>93</v>
      </c>
      <c r="D52" s="93" t="n">
        <v>94</v>
      </c>
      <c r="E52" s="93" t="n">
        <v>90</v>
      </c>
      <c r="G52" s="94" t="inlineStr">
        <is>
          <t>Engineering Culture eNPS</t>
        </is>
      </c>
      <c r="H52" s="95" t="n">
        <v>4.2</v>
      </c>
      <c r="I52" s="95" t="n">
        <v>4.7</v>
      </c>
    </row>
    <row r="53">
      <c r="B53" s="92" t="inlineStr">
        <is>
          <t>Aug</t>
        </is>
      </c>
      <c r="C53" s="93" t="n">
        <v>93</v>
      </c>
      <c r="D53" s="93" t="n">
        <v>93.40000000000001</v>
      </c>
      <c r="E53" s="93" t="n">
        <v>89.2</v>
      </c>
      <c r="G53" s="94" t="inlineStr">
        <is>
          <t>Competitive Compensation Band</t>
        </is>
      </c>
      <c r="H53" s="95" t="n">
        <v>3.8</v>
      </c>
      <c r="I53" s="95" t="n">
        <v>4.3</v>
      </c>
    </row>
    <row r="54">
      <c r="B54" s="92" t="inlineStr">
        <is>
          <t>Sep</t>
        </is>
      </c>
      <c r="C54" s="93" t="n">
        <v>94</v>
      </c>
      <c r="D54" s="93" t="n">
        <v>95.5</v>
      </c>
      <c r="E54" s="93" t="n">
        <v>92.8</v>
      </c>
      <c r="G54" s="94" t="inlineStr">
        <is>
          <t>Tech Stack Modernity Appeal</t>
        </is>
      </c>
      <c r="H54" s="95" t="n">
        <v>4.2</v>
      </c>
      <c r="I54" s="95" t="n">
        <v>4.8</v>
      </c>
    </row>
    <row r="55">
      <c r="B55" s="92" t="inlineStr">
        <is>
          <t>Oct</t>
        </is>
      </c>
      <c r="C55" s="93" t="n">
        <v>96</v>
      </c>
      <c r="D55" s="93" t="n">
        <v>97.2</v>
      </c>
      <c r="E55" s="93" t="n">
        <v>95.5</v>
      </c>
      <c r="G55" s="94" t="inlineStr">
        <is>
          <t>Developer Productivity Tooling</t>
        </is>
      </c>
      <c r="H55" s="95" t="n">
        <v>4</v>
      </c>
      <c r="I55" s="95" t="n">
        <v>4.6</v>
      </c>
    </row>
    <row r="72">
      <c r="B72" s="90" t="inlineStr">
        <is>
          <t>Global Engineering Capacity Breakdown (FTEs)</t>
        </is>
      </c>
      <c r="G72" s="90" t="inlineStr">
        <is>
          <t>Sprint Story Velocity vs Team Attrition / Retention Score (%)</t>
        </is>
      </c>
    </row>
    <row r="73">
      <c r="B73" s="91" t="inlineStr">
        <is>
          <t>Month</t>
        </is>
      </c>
      <c r="C73" s="91" t="inlineStr">
        <is>
          <t>Core SRE &amp; Cloud</t>
        </is>
      </c>
      <c r="D73" s="91" t="inlineStr">
        <is>
          <t>Full-Stack Dev</t>
        </is>
      </c>
      <c r="E73" s="91" t="inlineStr">
        <is>
          <t>Data &amp; AI Scientists</t>
        </is>
      </c>
      <c r="F73" s="91" t="inlineStr">
        <is>
          <t>Security &amp; QA</t>
        </is>
      </c>
      <c r="G73" s="91" t="inlineStr">
        <is>
          <t>Engineering Chapter</t>
        </is>
      </c>
      <c r="H73" s="91" t="inlineStr">
        <is>
          <t>Sprint Velocity</t>
        </is>
      </c>
      <c r="I73" s="91" t="inlineStr">
        <is>
          <t>Retention %</t>
        </is>
      </c>
      <c r="J73" s="91" t="inlineStr">
        <is>
          <t>Headcount</t>
        </is>
      </c>
    </row>
    <row r="74">
      <c r="B74" s="94" t="inlineStr">
        <is>
          <t>May</t>
        </is>
      </c>
      <c r="C74" s="98" t="n">
        <v>85</v>
      </c>
      <c r="D74" s="98" t="n">
        <v>240</v>
      </c>
      <c r="E74" s="98" t="n">
        <v>65</v>
      </c>
      <c r="F74" s="98" t="n">
        <v>75</v>
      </c>
      <c r="G74" s="94" t="inlineStr">
        <is>
          <t>Backend Microservices</t>
        </is>
      </c>
      <c r="H74" s="98" t="n">
        <v>145</v>
      </c>
      <c r="I74" s="99" t="n">
        <v>96.5</v>
      </c>
      <c r="J74" s="98" t="n">
        <v>65</v>
      </c>
    </row>
    <row r="75">
      <c r="B75" s="94" t="inlineStr">
        <is>
          <t>Jun</t>
        </is>
      </c>
      <c r="C75" s="98" t="n">
        <v>88</v>
      </c>
      <c r="D75" s="98" t="n">
        <v>252</v>
      </c>
      <c r="E75" s="98" t="n">
        <v>70</v>
      </c>
      <c r="F75" s="98" t="n">
        <v>78</v>
      </c>
      <c r="G75" s="94" t="inlineStr">
        <is>
          <t>Mobile iOS/Android</t>
        </is>
      </c>
      <c r="H75" s="98" t="n">
        <v>110</v>
      </c>
      <c r="I75" s="99" t="n">
        <v>94</v>
      </c>
      <c r="J75" s="98" t="n">
        <v>48</v>
      </c>
    </row>
    <row r="76">
      <c r="B76" s="94" t="inlineStr">
        <is>
          <t>Jul</t>
        </is>
      </c>
      <c r="C76" s="98" t="n">
        <v>94</v>
      </c>
      <c r="D76" s="98" t="n">
        <v>268</v>
      </c>
      <c r="E76" s="98" t="n">
        <v>76</v>
      </c>
      <c r="F76" s="98" t="n">
        <v>82</v>
      </c>
      <c r="G76" s="94" t="inlineStr">
        <is>
          <t>Cloud Infrastructure</t>
        </is>
      </c>
      <c r="H76" s="98" t="n">
        <v>95</v>
      </c>
      <c r="I76" s="99" t="n">
        <v>98.2</v>
      </c>
      <c r="J76" s="98" t="n">
        <v>38</v>
      </c>
    </row>
    <row r="77">
      <c r="B77" s="94" t="inlineStr">
        <is>
          <t>Aug</t>
        </is>
      </c>
      <c r="C77" s="98" t="n">
        <v>93</v>
      </c>
      <c r="D77" s="98" t="n">
        <v>265</v>
      </c>
      <c r="E77" s="98" t="n">
        <v>75</v>
      </c>
      <c r="F77" s="98" t="n">
        <v>81</v>
      </c>
      <c r="G77" s="94" t="inlineStr">
        <is>
          <t>Data Engineering</t>
        </is>
      </c>
      <c r="H77" s="98" t="n">
        <v>130</v>
      </c>
      <c r="I77" s="99" t="n">
        <v>95</v>
      </c>
      <c r="J77" s="98" t="n">
        <v>52</v>
      </c>
    </row>
    <row r="78">
      <c r="B78" s="94" t="inlineStr">
        <is>
          <t>Sep</t>
        </is>
      </c>
      <c r="C78" s="98" t="n">
        <v>102</v>
      </c>
      <c r="D78" s="98" t="n">
        <v>285</v>
      </c>
      <c r="E78" s="98" t="n">
        <v>85</v>
      </c>
      <c r="F78" s="98" t="n">
        <v>88</v>
      </c>
      <c r="G78" s="94" t="inlineStr">
        <is>
          <t>Cybersecurity Engineering</t>
        </is>
      </c>
      <c r="H78" s="98" t="n">
        <v>85</v>
      </c>
      <c r="I78" s="99" t="n">
        <v>99</v>
      </c>
      <c r="J78" s="98" t="n">
        <v>28</v>
      </c>
    </row>
    <row r="79">
      <c r="B79" s="94" t="inlineStr">
        <is>
          <t>Oct</t>
        </is>
      </c>
      <c r="C79" s="98" t="n">
        <v>110</v>
      </c>
      <c r="D79" s="98" t="n">
        <v>305</v>
      </c>
      <c r="E79" s="98" t="n">
        <v>95</v>
      </c>
      <c r="F79" s="98" t="n">
        <v>94</v>
      </c>
      <c r="G79" s="94" t="inlineStr">
        <is>
          <t>AI Research &amp; ML Ops</t>
        </is>
      </c>
      <c r="H79" s="98" t="n">
        <v>120</v>
      </c>
      <c r="I79" s="99" t="n">
        <v>97.40000000000001</v>
      </c>
      <c r="J79" s="98" t="n">
        <v>42</v>
      </c>
    </row>
  </sheetData>
  <mergeCells count="18">
    <mergeCell ref="E6:G7"/>
    <mergeCell ref="H6:J7"/>
    <mergeCell ref="B10:D11"/>
    <mergeCell ref="B5:D5"/>
    <mergeCell ref="B6:D7"/>
    <mergeCell ref="E10:G11"/>
    <mergeCell ref="H10:J11"/>
    <mergeCell ref="K9:M9"/>
    <mergeCell ref="E5:G5"/>
    <mergeCell ref="K5:M5"/>
    <mergeCell ref="H5:J5"/>
    <mergeCell ref="K10:M11"/>
    <mergeCell ref="A30:N30"/>
    <mergeCell ref="A2:N3"/>
    <mergeCell ref="B9:D9"/>
    <mergeCell ref="E9:G9"/>
    <mergeCell ref="H9:J9"/>
    <mergeCell ref="K6:M7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6" customWidth="1" min="2" max="2"/>
    <col width="18" customWidth="1" min="3" max="3"/>
    <col width="16" customWidth="1" min="4" max="4"/>
    <col width="22" customWidth="1" min="5" max="5"/>
    <col width="24" customWidth="1" min="6" max="6"/>
    <col width="20" customWidth="1" min="7" max="7"/>
    <col width="20" customWidth="1" min="8" max="8"/>
    <col width="16" customWidth="1" min="9" max="9"/>
    <col width="18" customWidth="1" min="10" max="10"/>
  </cols>
  <sheetData>
    <row r="1" ht="28" customHeight="1">
      <c r="A1" s="45" t="inlineStr">
        <is>
          <t>📊 TECH HEADCOUNT DISTRIBUTION, TALENT GROWTH &amp; RETENTION DYNAMICS</t>
        </is>
      </c>
    </row>
    <row r="2">
      <c r="A2" s="2" t="inlineStr">
        <is>
          <t>Tracking engineering staffing, voluntary vs involuntary exits, net team expansion, and turnover.</t>
        </is>
      </c>
    </row>
    <row r="4" ht="18" customHeight="1">
      <c r="A4" s="46" t="inlineStr">
        <is>
          <t>TOTAL ENGINEERING HEADCOUNT</t>
        </is>
      </c>
      <c r="B4" s="96" t="n"/>
      <c r="C4" s="46" t="inlineStr">
        <is>
          <t>TOTAL NEW HIRES YTD</t>
        </is>
      </c>
      <c r="D4" s="96" t="n"/>
      <c r="E4" s="46" t="inlineStr">
        <is>
          <t>FLEET AVERAGE ATTRITION</t>
        </is>
      </c>
      <c r="F4" s="96" t="n"/>
      <c r="G4" s="46" t="inlineStr">
        <is>
          <t>NET HEADCOUNT GROWTH YTD</t>
        </is>
      </c>
      <c r="H4" s="97" t="n"/>
      <c r="I4" s="97" t="n"/>
      <c r="J4" s="96" t="n"/>
    </row>
    <row r="5" ht="22" customHeight="1">
      <c r="A5" s="48">
        <f>SUM(C8:C22)</f>
        <v/>
      </c>
      <c r="B5" s="96" t="n"/>
      <c r="C5" s="49">
        <f>SUM(D8:D22)</f>
        <v/>
      </c>
      <c r="D5" s="96" t="n"/>
      <c r="E5" s="50">
        <f>AVERAGE(H8:H22)</f>
        <v/>
      </c>
      <c r="F5" s="96" t="n"/>
      <c r="G5" s="50">
        <f>(SUM(D8:D22)-SUM(E8:E22)-SUM(F8:F22))/SUM(C8:C22)</f>
        <v/>
      </c>
      <c r="H5" s="97" t="n"/>
      <c r="I5" s="97" t="n"/>
      <c r="J5" s="96" t="n"/>
    </row>
    <row r="7" ht="24" customHeight="1">
      <c r="A7" s="3" t="inlineStr">
        <is>
          <t>SQUAD ID</t>
        </is>
      </c>
      <c r="B7" s="3" t="inlineStr">
        <is>
          <t>ENGINEERING DISCIPLINE / GUILD</t>
        </is>
      </c>
      <c r="C7" s="3" t="inlineStr">
        <is>
          <t>TOTAL HEADCOUNT</t>
        </is>
      </c>
      <c r="D7" s="3" t="inlineStr">
        <is>
          <t>NEW HIRES YTD</t>
        </is>
      </c>
      <c r="E7" s="3" t="inlineStr">
        <is>
          <t>VOLUNTARY DEPARTURES</t>
        </is>
      </c>
      <c r="F7" s="3" t="inlineStr">
        <is>
          <t>INVOLUNTARY DEPARTURES</t>
        </is>
      </c>
      <c r="G7" s="3" t="inlineStr">
        <is>
          <t>NET GROWTH RATE %</t>
        </is>
      </c>
      <c r="H7" s="3" t="inlineStr">
        <is>
          <t>ANNUAL ATTRITION %</t>
        </is>
      </c>
      <c r="I7" s="3" t="inlineStr">
        <is>
          <t>ATTRITION STATUS</t>
        </is>
      </c>
      <c r="J7" s="3" t="inlineStr">
        <is>
          <t>PEOPLE PARTNER</t>
        </is>
      </c>
    </row>
    <row r="8" ht="20" customHeight="1">
      <c r="A8" s="6" t="inlineStr">
        <is>
          <t>ENG-01</t>
        </is>
      </c>
      <c r="B8" s="6" t="inlineStr">
        <is>
          <t>Core Banking Backend (Golang/Java)</t>
        </is>
      </c>
      <c r="C8" s="4" t="n">
        <v>65</v>
      </c>
      <c r="D8" s="4" t="n">
        <v>14</v>
      </c>
      <c r="E8" s="4" t="n">
        <v>5</v>
      </c>
      <c r="F8" s="4" t="n">
        <v>1</v>
      </c>
      <c r="G8" s="6">
        <f>(D8-E8-F8)/C8</f>
        <v/>
      </c>
      <c r="H8" s="6">
        <f>(E8+F8)/C8</f>
        <v/>
      </c>
      <c r="I8" s="43" t="inlineStr">
        <is>
          <t>Optimal</t>
        </is>
      </c>
      <c r="J8" s="6" t="inlineStr">
        <is>
          <t>N. Permata</t>
        </is>
      </c>
    </row>
    <row r="9" ht="20" customHeight="1">
      <c r="A9" s="9" t="inlineStr">
        <is>
          <t>ENG-02</t>
        </is>
      </c>
      <c r="B9" s="9" t="inlineStr">
        <is>
          <t>Mobile iOS Native Engineering</t>
        </is>
      </c>
      <c r="C9" s="7" t="n">
        <v>40</v>
      </c>
      <c r="D9" s="7" t="n">
        <v>8</v>
      </c>
      <c r="E9" s="7" t="n">
        <v>3</v>
      </c>
      <c r="F9" s="7" t="n">
        <v>0</v>
      </c>
      <c r="G9" s="9">
        <f>(D9-E9-F9)/C9</f>
        <v/>
      </c>
      <c r="H9" s="9">
        <f>(E9+F9)/C9</f>
        <v/>
      </c>
      <c r="I9" s="43" t="inlineStr">
        <is>
          <t>Optimal</t>
        </is>
      </c>
      <c r="J9" s="9" t="inlineStr">
        <is>
          <t>N. Permata</t>
        </is>
      </c>
    </row>
    <row r="10" ht="20" customHeight="1">
      <c r="A10" s="6" t="inlineStr">
        <is>
          <t>ENG-03</t>
        </is>
      </c>
      <c r="B10" s="6" t="inlineStr">
        <is>
          <t>Mobile Android Native Engineering</t>
        </is>
      </c>
      <c r="C10" s="4" t="n">
        <v>38</v>
      </c>
      <c r="D10" s="4" t="n">
        <v>7</v>
      </c>
      <c r="E10" s="4" t="n">
        <v>4</v>
      </c>
      <c r="F10" s="4" t="n">
        <v>0</v>
      </c>
      <c r="G10" s="6">
        <f>(D10-E10-F10)/C10</f>
        <v/>
      </c>
      <c r="H10" s="6">
        <f>(E10+F10)/C10</f>
        <v/>
      </c>
      <c r="I10" s="43" t="inlineStr">
        <is>
          <t>Optimal</t>
        </is>
      </c>
      <c r="J10" s="6" t="inlineStr">
        <is>
          <t>N. Permata</t>
        </is>
      </c>
    </row>
    <row r="11" ht="20" customHeight="1">
      <c r="A11" s="9" t="inlineStr">
        <is>
          <t>ENG-04</t>
        </is>
      </c>
      <c r="B11" s="9" t="inlineStr">
        <is>
          <t>Frontend Web Engineering (React/Next)</t>
        </is>
      </c>
      <c r="C11" s="7" t="n">
        <v>85</v>
      </c>
      <c r="D11" s="7" t="n">
        <v>18</v>
      </c>
      <c r="E11" s="7" t="n">
        <v>9</v>
      </c>
      <c r="F11" s="7" t="n">
        <v>1</v>
      </c>
      <c r="G11" s="9">
        <f>(D11-E11-F11)/C11</f>
        <v/>
      </c>
      <c r="H11" s="9">
        <f>(E11+F11)/C11</f>
        <v/>
      </c>
      <c r="I11" s="43" t="inlineStr">
        <is>
          <t>Optimal</t>
        </is>
      </c>
      <c r="J11" s="9" t="inlineStr">
        <is>
          <t>N. Permata</t>
        </is>
      </c>
    </row>
    <row r="12" ht="20" customHeight="1">
      <c r="A12" s="6" t="inlineStr">
        <is>
          <t>ENG-05</t>
        </is>
      </c>
      <c r="B12" s="6" t="inlineStr">
        <is>
          <t>Cloud Platform Infrastructure &amp; SRE</t>
        </is>
      </c>
      <c r="C12" s="4" t="n">
        <v>55</v>
      </c>
      <c r="D12" s="4" t="n">
        <v>12</v>
      </c>
      <c r="E12" s="4" t="n">
        <v>3</v>
      </c>
      <c r="F12" s="4" t="n">
        <v>0</v>
      </c>
      <c r="G12" s="6">
        <f>(D12-E12-F12)/C12</f>
        <v/>
      </c>
      <c r="H12" s="6">
        <f>(E12+F12)/C12</f>
        <v/>
      </c>
      <c r="I12" s="43" t="inlineStr">
        <is>
          <t>Optimal</t>
        </is>
      </c>
      <c r="J12" s="6" t="inlineStr">
        <is>
          <t>N. Permata</t>
        </is>
      </c>
    </row>
    <row r="13" ht="20" customHeight="1">
      <c r="A13" s="9" t="inlineStr">
        <is>
          <t>ENG-06</t>
        </is>
      </c>
      <c r="B13" s="9" t="inlineStr">
        <is>
          <t>Enterprise Data Engineering &amp; dbt</t>
        </is>
      </c>
      <c r="C13" s="7" t="n">
        <v>38</v>
      </c>
      <c r="D13" s="7" t="n">
        <v>9</v>
      </c>
      <c r="E13" s="7" t="n">
        <v>3</v>
      </c>
      <c r="F13" s="7" t="n">
        <v>0</v>
      </c>
      <c r="G13" s="9">
        <f>(D13-E13-F13)/C13</f>
        <v/>
      </c>
      <c r="H13" s="9">
        <f>(E13+F13)/C13</f>
        <v/>
      </c>
      <c r="I13" s="43" t="inlineStr">
        <is>
          <t>Optimal</t>
        </is>
      </c>
      <c r="J13" s="9" t="inlineStr">
        <is>
          <t>N. Permata</t>
        </is>
      </c>
    </row>
    <row r="14" ht="20" customHeight="1">
      <c r="A14" s="6" t="inlineStr">
        <is>
          <t>ENG-07</t>
        </is>
      </c>
      <c r="B14" s="6" t="inlineStr">
        <is>
          <t>Business Intelligence Analytics (BI)</t>
        </is>
      </c>
      <c r="C14" s="4" t="n">
        <v>24</v>
      </c>
      <c r="D14" s="4" t="n">
        <v>5</v>
      </c>
      <c r="E14" s="4" t="n">
        <v>2</v>
      </c>
      <c r="F14" s="4" t="n">
        <v>0</v>
      </c>
      <c r="G14" s="6">
        <f>(D14-E14-F14)/C14</f>
        <v/>
      </c>
      <c r="H14" s="6">
        <f>(E14+F14)/C14</f>
        <v/>
      </c>
      <c r="I14" s="43" t="inlineStr">
        <is>
          <t>Optimal</t>
        </is>
      </c>
      <c r="J14" s="6" t="inlineStr">
        <is>
          <t>N. Permata</t>
        </is>
      </c>
    </row>
    <row r="15" ht="20" customHeight="1">
      <c r="A15" s="9" t="inlineStr">
        <is>
          <t>ENG-08</t>
        </is>
      </c>
      <c r="B15" s="9" t="inlineStr">
        <is>
          <t>AI, Machine Learning &amp; LLM Labs</t>
        </is>
      </c>
      <c r="C15" s="7" t="n">
        <v>28</v>
      </c>
      <c r="D15" s="7" t="n">
        <v>10</v>
      </c>
      <c r="E15" s="7" t="n">
        <v>1</v>
      </c>
      <c r="F15" s="7" t="n">
        <v>0</v>
      </c>
      <c r="G15" s="9">
        <f>(D15-E15-F15)/C15</f>
        <v/>
      </c>
      <c r="H15" s="9">
        <f>(E15+F15)/C15</f>
        <v/>
      </c>
      <c r="I15" s="43" t="inlineStr">
        <is>
          <t>Optimal</t>
        </is>
      </c>
      <c r="J15" s="9" t="inlineStr">
        <is>
          <t>N. Permata</t>
        </is>
      </c>
    </row>
    <row r="16" ht="20" customHeight="1">
      <c r="A16" s="6" t="inlineStr">
        <is>
          <t>ENG-09</t>
        </is>
      </c>
      <c r="B16" s="6" t="inlineStr">
        <is>
          <t>Quality Automation Engineering (QA)</t>
        </is>
      </c>
      <c r="C16" s="4" t="n">
        <v>48</v>
      </c>
      <c r="D16" s="4" t="n">
        <v>8</v>
      </c>
      <c r="E16" s="4" t="n">
        <v>6</v>
      </c>
      <c r="F16" s="4" t="n">
        <v>1</v>
      </c>
      <c r="G16" s="6">
        <f>(D16-E16-F16)/C16</f>
        <v/>
      </c>
      <c r="H16" s="6">
        <f>(E16+F16)/C16</f>
        <v/>
      </c>
      <c r="I16" s="44" t="inlineStr">
        <is>
          <t>In Review</t>
        </is>
      </c>
      <c r="J16" s="6" t="inlineStr">
        <is>
          <t>N. Permata</t>
        </is>
      </c>
    </row>
    <row r="17" ht="20" customHeight="1">
      <c r="A17" s="9" t="inlineStr">
        <is>
          <t>ENG-10</t>
        </is>
      </c>
      <c r="B17" s="9" t="inlineStr">
        <is>
          <t>Security Engineering &amp; AppSec</t>
        </is>
      </c>
      <c r="C17" s="7" t="n">
        <v>32</v>
      </c>
      <c r="D17" s="7" t="n">
        <v>6</v>
      </c>
      <c r="E17" s="7" t="n">
        <v>1</v>
      </c>
      <c r="F17" s="7" t="n">
        <v>0</v>
      </c>
      <c r="G17" s="9">
        <f>(D17-E17-F17)/C17</f>
        <v/>
      </c>
      <c r="H17" s="9">
        <f>(E17+F17)/C17</f>
        <v/>
      </c>
      <c r="I17" s="43" t="inlineStr">
        <is>
          <t>Optimal</t>
        </is>
      </c>
      <c r="J17" s="9" t="inlineStr">
        <is>
          <t>N. Permata</t>
        </is>
      </c>
    </row>
    <row r="18" ht="20" customHeight="1">
      <c r="A18" s="6" t="inlineStr">
        <is>
          <t>ENG-11</t>
        </is>
      </c>
      <c r="B18" s="6" t="inlineStr">
        <is>
          <t>Digital Lending Micro-Credit Squad</t>
        </is>
      </c>
      <c r="C18" s="4" t="n">
        <v>42</v>
      </c>
      <c r="D18" s="4" t="n">
        <v>10</v>
      </c>
      <c r="E18" s="4" t="n">
        <v>6</v>
      </c>
      <c r="F18" s="4" t="n">
        <v>0</v>
      </c>
      <c r="G18" s="6">
        <f>(D18-E18-F18)/C18</f>
        <v/>
      </c>
      <c r="H18" s="6">
        <f>(E18+F18)/C18</f>
        <v/>
      </c>
      <c r="I18" s="44" t="inlineStr">
        <is>
          <t>In Review</t>
        </is>
      </c>
      <c r="J18" s="6" t="inlineStr">
        <is>
          <t>N. Permata</t>
        </is>
      </c>
    </row>
    <row r="19" ht="20" customHeight="1">
      <c r="A19" s="9" t="inlineStr">
        <is>
          <t>ENG-12</t>
        </is>
      </c>
      <c r="B19" s="9" t="inlineStr">
        <is>
          <t>Digital Payments &amp; Switching Squad</t>
        </is>
      </c>
      <c r="C19" s="7" t="n">
        <v>48</v>
      </c>
      <c r="D19" s="7" t="n">
        <v>9</v>
      </c>
      <c r="E19" s="7" t="n">
        <v>3</v>
      </c>
      <c r="F19" s="7" t="n">
        <v>0</v>
      </c>
      <c r="G19" s="9">
        <f>(D19-E19-F19)/C19</f>
        <v/>
      </c>
      <c r="H19" s="9">
        <f>(E19+F19)/C19</f>
        <v/>
      </c>
      <c r="I19" s="43" t="inlineStr">
        <is>
          <t>Optimal</t>
        </is>
      </c>
      <c r="J19" s="9" t="inlineStr">
        <is>
          <t>N. Permata</t>
        </is>
      </c>
    </row>
    <row r="20" ht="20" customHeight="1">
      <c r="A20" s="6" t="inlineStr">
        <is>
          <t>ENG-13</t>
        </is>
      </c>
      <c r="B20" s="6" t="inlineStr">
        <is>
          <t>Enterprise Architecture Guild</t>
        </is>
      </c>
      <c r="C20" s="4" t="n">
        <v>16</v>
      </c>
      <c r="D20" s="4" t="n">
        <v>2</v>
      </c>
      <c r="E20" s="4" t="n">
        <v>0</v>
      </c>
      <c r="F20" s="4" t="n">
        <v>0</v>
      </c>
      <c r="G20" s="6">
        <f>(D20-E20-F20)/C20</f>
        <v/>
      </c>
      <c r="H20" s="6">
        <f>(E20+F20)/C20</f>
        <v/>
      </c>
      <c r="I20" s="43" t="inlineStr">
        <is>
          <t>Optimal</t>
        </is>
      </c>
      <c r="J20" s="6" t="inlineStr">
        <is>
          <t>N. Permata</t>
        </is>
      </c>
    </row>
    <row r="21" ht="20" customHeight="1">
      <c r="A21" s="9" t="inlineStr">
        <is>
          <t>ENG-14</t>
        </is>
      </c>
      <c r="B21" s="9" t="inlineStr">
        <is>
          <t>Corporate Workplace IT Engineers</t>
        </is>
      </c>
      <c r="C21" s="7" t="n">
        <v>35</v>
      </c>
      <c r="D21" s="7" t="n">
        <v>6</v>
      </c>
      <c r="E21" s="7" t="n">
        <v>2</v>
      </c>
      <c r="F21" s="7" t="n">
        <v>1</v>
      </c>
      <c r="G21" s="9">
        <f>(D21-E21-F21)/C21</f>
        <v/>
      </c>
      <c r="H21" s="9">
        <f>(E21+F21)/C21</f>
        <v/>
      </c>
      <c r="I21" s="43" t="inlineStr">
        <is>
          <t>Optimal</t>
        </is>
      </c>
      <c r="J21" s="9" t="inlineStr">
        <is>
          <t>N. Permata</t>
        </is>
      </c>
    </row>
    <row r="22" ht="20" customHeight="1">
      <c r="A22" s="6" t="inlineStr">
        <is>
          <t>ENG-15</t>
        </is>
      </c>
      <c r="B22" s="6" t="inlineStr">
        <is>
          <t>Engineering Operations (EngOps/PMO)</t>
        </is>
      </c>
      <c r="C22" s="4" t="n">
        <v>18</v>
      </c>
      <c r="D22" s="4" t="n">
        <v>4</v>
      </c>
      <c r="E22" s="4" t="n">
        <v>1</v>
      </c>
      <c r="F22" s="4" t="n">
        <v>0</v>
      </c>
      <c r="G22" s="6">
        <f>(D22-E22-F22)/C22</f>
        <v/>
      </c>
      <c r="H22" s="6">
        <f>(E22+F22)/C22</f>
        <v/>
      </c>
      <c r="I22" s="43" t="inlineStr">
        <is>
          <t>Optimal</t>
        </is>
      </c>
      <c r="J22" s="6" t="inlineStr">
        <is>
          <t>N. Permata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26" customWidth="1" min="3" max="3"/>
    <col width="16" customWidth="1" min="4" max="4"/>
    <col width="22" customWidth="1" min="5" max="5"/>
    <col width="16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 ht="28" customHeight="1">
      <c r="A1" s="45" t="inlineStr">
        <is>
          <t>⚖️ ENGINEERING CAPACITY ALLOCATION (FEATURES VS TECH DEBT VS BUGS)</t>
        </is>
      </c>
    </row>
    <row r="2">
      <c r="A2" s="2" t="inlineStr">
        <is>
          <t>Tracking healthy balance between customer features, architectural debt refactoring, and stability.</t>
        </is>
      </c>
    </row>
    <row r="4" ht="18" customHeight="1">
      <c r="A4" s="46" t="inlineStr">
        <is>
          <t>TOTAL SPRINTED STORY POINTS</t>
        </is>
      </c>
      <c r="B4" s="96" t="n"/>
      <c r="C4" s="46" t="inlineStr">
        <is>
          <t>AVERAGE NEW FEATURES SHARE</t>
        </is>
      </c>
      <c r="D4" s="96" t="n"/>
      <c r="E4" s="46" t="inlineStr">
        <is>
          <t>AVERAGE TECH DEBT SHARE</t>
        </is>
      </c>
      <c r="F4" s="96" t="n"/>
      <c r="G4" s="46" t="inlineStr">
        <is>
          <t>TECH DEBT HEALTH PASS RATE</t>
        </is>
      </c>
      <c r="H4" s="97" t="n"/>
      <c r="I4" s="97" t="n"/>
      <c r="J4" s="96" t="n"/>
    </row>
    <row r="5" ht="22" customHeight="1">
      <c r="A5" s="51">
        <f>SUM(C8:C22)</f>
        <v/>
      </c>
      <c r="B5" s="96" t="n"/>
      <c r="C5" s="50">
        <f>AVERAGE(D8:D22)</f>
        <v/>
      </c>
      <c r="D5" s="96" t="n"/>
      <c r="E5" s="50">
        <f>AVERAGE(E8:E22)</f>
        <v/>
      </c>
      <c r="F5" s="96" t="n"/>
      <c r="G5" s="50">
        <f>COUNTIF(H8:H22,"Optimal")/COUNTA(H8:H22)</f>
        <v/>
      </c>
      <c r="H5" s="97" t="n"/>
      <c r="I5" s="97" t="n"/>
      <c r="J5" s="96" t="n"/>
    </row>
    <row r="7" ht="24" customHeight="1">
      <c r="A7" s="3" t="inlineStr">
        <is>
          <t>TRIBE ID</t>
        </is>
      </c>
      <c r="B7" s="3" t="inlineStr">
        <is>
          <t>ENGINEERING SQUAD / TRIBE</t>
        </is>
      </c>
      <c r="C7" s="3" t="inlineStr">
        <is>
          <t>TOTAL SPRINT STORY POINTS</t>
        </is>
      </c>
      <c r="D7" s="3" t="inlineStr">
        <is>
          <t>NEW FEATURES %</t>
        </is>
      </c>
      <c r="E7" s="3" t="inlineStr">
        <is>
          <t>TECH DEBT REFACTOR %</t>
        </is>
      </c>
      <c r="F7" s="3" t="inlineStr">
        <is>
          <t>BUG FIXING %</t>
        </is>
      </c>
      <c r="G7" s="3" t="inlineStr">
        <is>
          <t>UNPLANNED OPS %</t>
        </is>
      </c>
      <c r="H7" s="3" t="inlineStr">
        <is>
          <t>TECH DEBT HEALTH</t>
        </is>
      </c>
      <c r="I7" s="3" t="inlineStr">
        <is>
          <t>SPRINT VELOCITY</t>
        </is>
      </c>
      <c r="J7" s="3" t="inlineStr">
        <is>
          <t>ENGINEERING MANAGER</t>
        </is>
      </c>
    </row>
    <row r="8" ht="20" customHeight="1">
      <c r="A8" s="6" t="inlineStr">
        <is>
          <t>CAP-01</t>
        </is>
      </c>
      <c r="B8" s="6" t="inlineStr">
        <is>
          <t>Core Banking Ledger Squad</t>
        </is>
      </c>
      <c r="C8" s="4" t="n">
        <v>450</v>
      </c>
      <c r="D8" s="52" t="n">
        <v>0.55</v>
      </c>
      <c r="E8" s="52" t="n">
        <v>0.22</v>
      </c>
      <c r="F8" s="52" t="n">
        <v>0.15</v>
      </c>
      <c r="G8" s="52" t="n">
        <v>0.08</v>
      </c>
      <c r="H8" s="43">
        <f>IF(E8&gt;=0.15,"Optimal","At Risk")</f>
        <v/>
      </c>
      <c r="I8" s="6" t="inlineStr">
        <is>
          <t>420 pts</t>
        </is>
      </c>
      <c r="J8" s="6" t="inlineStr">
        <is>
          <t>P. Sasmita</t>
        </is>
      </c>
    </row>
    <row r="9" ht="20" customHeight="1">
      <c r="A9" s="9" t="inlineStr">
        <is>
          <t>CAP-02</t>
        </is>
      </c>
      <c r="B9" s="9" t="inlineStr">
        <is>
          <t>Mobile SuperApp Core Experience</t>
        </is>
      </c>
      <c r="C9" s="7" t="n">
        <v>520</v>
      </c>
      <c r="D9" s="53" t="n">
        <v>0.62</v>
      </c>
      <c r="E9" s="53" t="n">
        <v>0.18</v>
      </c>
      <c r="F9" s="53" t="n">
        <v>0.12</v>
      </c>
      <c r="G9" s="53" t="n">
        <v>0.08</v>
      </c>
      <c r="H9" s="43">
        <f>IF(E9&gt;=0.15,"Optimal","At Risk")</f>
        <v/>
      </c>
      <c r="I9" s="9" t="inlineStr">
        <is>
          <t>495 pts</t>
        </is>
      </c>
      <c r="J9" s="9" t="inlineStr">
        <is>
          <t>D. Arifin</t>
        </is>
      </c>
    </row>
    <row r="10" ht="20" customHeight="1">
      <c r="A10" s="6" t="inlineStr">
        <is>
          <t>CAP-03</t>
        </is>
      </c>
      <c r="B10" s="6" t="inlineStr">
        <is>
          <t>Digital Lending Micro-Credit</t>
        </is>
      </c>
      <c r="C10" s="4" t="n">
        <v>380</v>
      </c>
      <c r="D10" s="52" t="n">
        <v>0.65</v>
      </c>
      <c r="E10" s="52" t="n">
        <v>0.11</v>
      </c>
      <c r="F10" s="52" t="n">
        <v>0.14</v>
      </c>
      <c r="G10" s="52" t="n">
        <v>0.1</v>
      </c>
      <c r="H10" s="43">
        <f>IF(E10&gt;=0.15,"Optimal","At Risk")</f>
        <v/>
      </c>
      <c r="I10" s="6" t="inlineStr">
        <is>
          <t>340 pts</t>
        </is>
      </c>
      <c r="J10" s="6" t="inlineStr">
        <is>
          <t>V. Anggraini</t>
        </is>
      </c>
    </row>
    <row r="11" ht="20" customHeight="1">
      <c r="A11" s="9" t="inlineStr">
        <is>
          <t>CAP-04</t>
        </is>
      </c>
      <c r="B11" s="9" t="inlineStr">
        <is>
          <t>Cloud Platform SRE &amp; Reliability</t>
        </is>
      </c>
      <c r="C11" s="7" t="n">
        <v>320</v>
      </c>
      <c r="D11" s="53" t="n">
        <v>0.4</v>
      </c>
      <c r="E11" s="53" t="n">
        <v>0.35</v>
      </c>
      <c r="F11" s="53" t="n">
        <v>0.15</v>
      </c>
      <c r="G11" s="53" t="n">
        <v>0.1</v>
      </c>
      <c r="H11" s="43">
        <f>IF(E11&gt;=0.15,"Optimal","At Risk")</f>
        <v/>
      </c>
      <c r="I11" s="9" t="inlineStr">
        <is>
          <t>305 pts</t>
        </is>
      </c>
      <c r="J11" s="9" t="inlineStr">
        <is>
          <t>Z. Abidin</t>
        </is>
      </c>
    </row>
    <row r="12" ht="20" customHeight="1">
      <c r="A12" s="6" t="inlineStr">
        <is>
          <t>CAP-05</t>
        </is>
      </c>
      <c r="B12" s="6" t="inlineStr">
        <is>
          <t>Enterprise Data Engineering</t>
        </is>
      </c>
      <c r="C12" s="4" t="n">
        <v>410</v>
      </c>
      <c r="D12" s="52" t="n">
        <v>0.58</v>
      </c>
      <c r="E12" s="52" t="n">
        <v>0.24</v>
      </c>
      <c r="F12" s="52" t="n">
        <v>0.12</v>
      </c>
      <c r="G12" s="52" t="n">
        <v>0.06</v>
      </c>
      <c r="H12" s="43">
        <f>IF(E12&gt;=0.15,"Optimal","At Risk")</f>
        <v/>
      </c>
      <c r="I12" s="6" t="inlineStr">
        <is>
          <t>390 pts</t>
        </is>
      </c>
      <c r="J12" s="6" t="inlineStr">
        <is>
          <t>T. Prasetyo</t>
        </is>
      </c>
    </row>
    <row r="13" ht="20" customHeight="1">
      <c r="A13" s="9" t="inlineStr">
        <is>
          <t>CAP-06</t>
        </is>
      </c>
      <c r="B13" s="9" t="inlineStr">
        <is>
          <t>Digital Payments &amp; Switch</t>
        </is>
      </c>
      <c r="C13" s="7" t="n">
        <v>480</v>
      </c>
      <c r="D13" s="53" t="n">
        <v>0.6</v>
      </c>
      <c r="E13" s="53" t="n">
        <v>0.2</v>
      </c>
      <c r="F13" s="53" t="n">
        <v>0.12</v>
      </c>
      <c r="G13" s="53" t="n">
        <v>0.08</v>
      </c>
      <c r="H13" s="43">
        <f>IF(E13&gt;=0.15,"Optimal","At Risk")</f>
        <v/>
      </c>
      <c r="I13" s="9" t="inlineStr">
        <is>
          <t>460 pts</t>
        </is>
      </c>
      <c r="J13" s="9" t="inlineStr">
        <is>
          <t>B. Gunawan</t>
        </is>
      </c>
    </row>
    <row r="14" ht="20" customHeight="1">
      <c r="A14" s="6" t="inlineStr">
        <is>
          <t>CAP-07</t>
        </is>
      </c>
      <c r="B14" s="6" t="inlineStr">
        <is>
          <t>Security Engineering SecOps</t>
        </is>
      </c>
      <c r="C14" s="4" t="n">
        <v>260</v>
      </c>
      <c r="D14" s="52" t="n">
        <v>0.45</v>
      </c>
      <c r="E14" s="52" t="n">
        <v>0.32</v>
      </c>
      <c r="F14" s="52" t="n">
        <v>0.15</v>
      </c>
      <c r="G14" s="52" t="n">
        <v>0.08</v>
      </c>
      <c r="H14" s="43">
        <f>IF(E14&gt;=0.15,"Optimal","At Risk")</f>
        <v/>
      </c>
      <c r="I14" s="6" t="inlineStr">
        <is>
          <t>245 pts</t>
        </is>
      </c>
      <c r="J14" s="6" t="inlineStr">
        <is>
          <t>R. Hidayat</t>
        </is>
      </c>
    </row>
    <row r="15" ht="20" customHeight="1">
      <c r="A15" s="9" t="inlineStr">
        <is>
          <t>CAP-08</t>
        </is>
      </c>
      <c r="B15" s="9" t="inlineStr">
        <is>
          <t>Quality Automation Framework</t>
        </is>
      </c>
      <c r="C15" s="7" t="n">
        <v>310</v>
      </c>
      <c r="D15" s="53" t="n">
        <v>0.48</v>
      </c>
      <c r="E15" s="53" t="n">
        <v>0.3</v>
      </c>
      <c r="F15" s="53" t="n">
        <v>0.14</v>
      </c>
      <c r="G15" s="53" t="n">
        <v>0.08</v>
      </c>
      <c r="H15" s="43">
        <f>IF(E15&gt;=0.15,"Optimal","At Risk")</f>
        <v/>
      </c>
      <c r="I15" s="9" t="inlineStr">
        <is>
          <t>290 pts</t>
        </is>
      </c>
      <c r="J15" s="9" t="inlineStr">
        <is>
          <t>S. Widjaja</t>
        </is>
      </c>
    </row>
    <row r="16" ht="20" customHeight="1">
      <c r="A16" s="6" t="inlineStr">
        <is>
          <t>CAP-09</t>
        </is>
      </c>
      <c r="B16" s="6" t="inlineStr">
        <is>
          <t>AI &amp; LLM Model Innovation</t>
        </is>
      </c>
      <c r="C16" s="4" t="n">
        <v>280</v>
      </c>
      <c r="D16" s="52" t="n">
        <v>0.65</v>
      </c>
      <c r="E16" s="52" t="n">
        <v>0.2</v>
      </c>
      <c r="F16" s="52" t="n">
        <v>0.08</v>
      </c>
      <c r="G16" s="52" t="n">
        <v>0.07000000000000001</v>
      </c>
      <c r="H16" s="43">
        <f>IF(E16&gt;=0.15,"Optimal","At Risk")</f>
        <v/>
      </c>
      <c r="I16" s="6" t="inlineStr">
        <is>
          <t>265 pts</t>
        </is>
      </c>
      <c r="J16" s="6" t="inlineStr">
        <is>
          <t>A. Yani</t>
        </is>
      </c>
    </row>
    <row r="17" ht="20" customHeight="1">
      <c r="A17" s="9" t="inlineStr">
        <is>
          <t>CAP-10</t>
        </is>
      </c>
      <c r="B17" s="9" t="inlineStr">
        <is>
          <t>Wealth Management Advisory</t>
        </is>
      </c>
      <c r="C17" s="7" t="n">
        <v>240</v>
      </c>
      <c r="D17" s="53" t="n">
        <v>0.62</v>
      </c>
      <c r="E17" s="53" t="n">
        <v>0.18</v>
      </c>
      <c r="F17" s="53" t="n">
        <v>0.12</v>
      </c>
      <c r="G17" s="53" t="n">
        <v>0.08</v>
      </c>
      <c r="H17" s="43">
        <f>IF(E17&gt;=0.15,"Optimal","At Risk")</f>
        <v/>
      </c>
      <c r="I17" s="9" t="inlineStr">
        <is>
          <t>225 pts</t>
        </is>
      </c>
      <c r="J17" s="9" t="inlineStr">
        <is>
          <t>H. Wibowo</t>
        </is>
      </c>
    </row>
    <row r="18" ht="20" customHeight="1">
      <c r="A18" s="6" t="inlineStr">
        <is>
          <t>CAP-11</t>
        </is>
      </c>
      <c r="B18" s="6" t="inlineStr">
        <is>
          <t>Corporate Treasury Portal</t>
        </is>
      </c>
      <c r="C18" s="4" t="n">
        <v>220</v>
      </c>
      <c r="D18" s="52" t="n">
        <v>0.55</v>
      </c>
      <c r="E18" s="52" t="n">
        <v>0.24</v>
      </c>
      <c r="F18" s="52" t="n">
        <v>0.12</v>
      </c>
      <c r="G18" s="52" t="n">
        <v>0.09</v>
      </c>
      <c r="H18" s="43">
        <f>IF(E18&gt;=0.15,"Optimal","At Risk")</f>
        <v/>
      </c>
      <c r="I18" s="6" t="inlineStr">
        <is>
          <t>205 pts</t>
        </is>
      </c>
      <c r="J18" s="6" t="inlineStr">
        <is>
          <t>H. Wibowo</t>
        </is>
      </c>
    </row>
    <row r="19" ht="20" customHeight="1">
      <c r="A19" s="9" t="inlineStr">
        <is>
          <t>CAP-12</t>
        </is>
      </c>
      <c r="B19" s="9" t="inlineStr">
        <is>
          <t>Open Banking Third-Party API</t>
        </is>
      </c>
      <c r="C19" s="7" t="n">
        <v>300</v>
      </c>
      <c r="D19" s="53" t="n">
        <v>0.6</v>
      </c>
      <c r="E19" s="53" t="n">
        <v>0.2</v>
      </c>
      <c r="F19" s="53" t="n">
        <v>0.12</v>
      </c>
      <c r="G19" s="53" t="n">
        <v>0.08</v>
      </c>
      <c r="H19" s="43">
        <f>IF(E19&gt;=0.15,"Optimal","At Risk")</f>
        <v/>
      </c>
      <c r="I19" s="9" t="inlineStr">
        <is>
          <t>285 pts</t>
        </is>
      </c>
      <c r="J19" s="9" t="inlineStr">
        <is>
          <t>D. Arifin</t>
        </is>
      </c>
    </row>
    <row r="20" ht="20" customHeight="1">
      <c r="A20" s="6" t="inlineStr">
        <is>
          <t>CAP-13</t>
        </is>
      </c>
      <c r="B20" s="6" t="inlineStr">
        <is>
          <t>Corporate HR &amp; Workplace IT</t>
        </is>
      </c>
      <c r="C20" s="4" t="n">
        <v>250</v>
      </c>
      <c r="D20" s="52" t="n">
        <v>0.52</v>
      </c>
      <c r="E20" s="52" t="n">
        <v>0.25</v>
      </c>
      <c r="F20" s="52" t="n">
        <v>0.14</v>
      </c>
      <c r="G20" s="52" t="n">
        <v>0.09</v>
      </c>
      <c r="H20" s="43">
        <f>IF(E20&gt;=0.15,"Optimal","At Risk")</f>
        <v/>
      </c>
      <c r="I20" s="6" t="inlineStr">
        <is>
          <t>235 pts</t>
        </is>
      </c>
      <c r="J20" s="6" t="inlineStr">
        <is>
          <t>C. Chandra</t>
        </is>
      </c>
    </row>
    <row r="21" ht="20" customHeight="1">
      <c r="A21" s="9" t="inlineStr">
        <is>
          <t>CAP-14</t>
        </is>
      </c>
      <c r="B21" s="9" t="inlineStr">
        <is>
          <t>Merchant Acquirer &amp; QRIS</t>
        </is>
      </c>
      <c r="C21" s="7" t="n">
        <v>340</v>
      </c>
      <c r="D21" s="53" t="n">
        <v>0.58</v>
      </c>
      <c r="E21" s="53" t="n">
        <v>0.19</v>
      </c>
      <c r="F21" s="53" t="n">
        <v>0.14</v>
      </c>
      <c r="G21" s="53" t="n">
        <v>0.09</v>
      </c>
      <c r="H21" s="43">
        <f>IF(E21&gt;=0.15,"Optimal","At Risk")</f>
        <v/>
      </c>
      <c r="I21" s="9" t="inlineStr">
        <is>
          <t>320 pts</t>
        </is>
      </c>
      <c r="J21" s="9" t="inlineStr">
        <is>
          <t>V. Anggraini</t>
        </is>
      </c>
    </row>
    <row r="22" ht="20" customHeight="1">
      <c r="A22" s="6" t="inlineStr">
        <is>
          <t>CAP-15</t>
        </is>
      </c>
      <c r="B22" s="6" t="inlineStr">
        <is>
          <t>Student Savings Gamification</t>
        </is>
      </c>
      <c r="C22" s="4" t="n">
        <v>210</v>
      </c>
      <c r="D22" s="52" t="n">
        <v>0.68</v>
      </c>
      <c r="E22" s="52" t="n">
        <v>0.16</v>
      </c>
      <c r="F22" s="52" t="n">
        <v>0.1</v>
      </c>
      <c r="G22" s="52" t="n">
        <v>0.06</v>
      </c>
      <c r="H22" s="43">
        <f>IF(E22&gt;=0.15,"Optimal","At Risk")</f>
        <v/>
      </c>
      <c r="I22" s="6" t="inlineStr">
        <is>
          <t>200 pts</t>
        </is>
      </c>
      <c r="J22" s="6" t="inlineStr">
        <is>
          <t>S. Rahardjo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6" customWidth="1" min="2" max="2"/>
    <col width="18" customWidth="1" min="3" max="3"/>
    <col width="20" customWidth="1" min="4" max="4"/>
    <col width="20" customWidth="1" min="5" max="5"/>
    <col width="20" customWidth="1" min="6" max="6"/>
    <col width="18" customWidth="1" min="7" max="7"/>
    <col width="22" customWidth="1" min="8" max="8"/>
    <col width="20" customWidth="1" min="9" max="9"/>
    <col width="14" customWidth="1" min="10" max="10"/>
    <col width="18" customWidth="1" min="11" max="11"/>
  </cols>
  <sheetData>
    <row r="1" ht="28" customHeight="1">
      <c r="A1" s="45" t="inlineStr">
        <is>
          <t>🎯 TECH TALENT RECRUITMENT FUNNEL, STAGE PASS RATES &amp; TIME-TO-HIRE</t>
        </is>
      </c>
    </row>
    <row r="2">
      <c r="A2" s="2" t="inlineStr">
        <is>
          <t>Tracking sourcing volume, technical bar-raiser pass rates, offer acceptances, and recruitment velocity.</t>
        </is>
      </c>
    </row>
    <row r="4" ht="18" customHeight="1">
      <c r="A4" s="46" t="inlineStr">
        <is>
          <t>OPEN REQUISITIONS TRACKED</t>
        </is>
      </c>
      <c r="B4" s="96" t="n"/>
      <c r="C4" s="46" t="inlineStr">
        <is>
          <t>TOTAL CANDIDATES SOURCED</t>
        </is>
      </c>
      <c r="D4" s="96" t="n"/>
      <c r="E4" s="46" t="inlineStr">
        <is>
          <t>AVERAGE OFFER ACCEPTANCE</t>
        </is>
      </c>
      <c r="F4" s="96" t="n"/>
      <c r="G4" s="46" t="inlineStr">
        <is>
          <t>AVERAGE TIME-TO-HIRE</t>
        </is>
      </c>
      <c r="H4" s="97" t="n"/>
      <c r="I4" s="97" t="n"/>
      <c r="J4" s="97" t="n"/>
      <c r="K4" s="96" t="n"/>
    </row>
    <row r="5" ht="22" customHeight="1">
      <c r="A5" s="54">
        <f>COUNTA(A8:A22)</f>
        <v/>
      </c>
      <c r="B5" s="96" t="n"/>
      <c r="C5" s="55">
        <f>SUM(C8:C22)</f>
        <v/>
      </c>
      <c r="D5" s="96" t="n"/>
      <c r="E5" s="50">
        <f>AVERAGE(H8:H22)</f>
        <v/>
      </c>
      <c r="F5" s="96" t="n"/>
      <c r="G5" s="56">
        <f>AVERAGE(I8:I22)</f>
        <v/>
      </c>
      <c r="H5" s="97" t="n"/>
      <c r="I5" s="97" t="n"/>
      <c r="J5" s="97" t="n"/>
      <c r="K5" s="96" t="n"/>
    </row>
    <row r="7" ht="24" customHeight="1">
      <c r="A7" s="3" t="inlineStr">
        <is>
          <t>ROLE ID</t>
        </is>
      </c>
      <c r="B7" s="3" t="inlineStr">
        <is>
          <t>OPEN ENGINEERING REQUISITION</t>
        </is>
      </c>
      <c r="C7" s="3" t="inlineStr">
        <is>
          <t>SOURCED PIPELINE</t>
        </is>
      </c>
      <c r="D7" s="3" t="inlineStr">
        <is>
          <t>TECH SCREEN PASSED</t>
        </is>
      </c>
      <c r="E7" s="3" t="inlineStr">
        <is>
          <t>LIVE CODING PASSED</t>
        </is>
      </c>
      <c r="F7" s="3" t="inlineStr">
        <is>
          <t>BAR RAISER PASSED</t>
        </is>
      </c>
      <c r="G7" s="3" t="inlineStr">
        <is>
          <t>OFFERS EXTENDED</t>
        </is>
      </c>
      <c r="H7" s="3" t="inlineStr">
        <is>
          <t>OFFER ACCEPT RATE %</t>
        </is>
      </c>
      <c r="I7" s="3" t="inlineStr">
        <is>
          <t>TIME TO HIRE (DAYS)</t>
        </is>
      </c>
      <c r="J7" s="3" t="inlineStr">
        <is>
          <t>STATUS</t>
        </is>
      </c>
      <c r="K7" s="3" t="inlineStr">
        <is>
          <t>LEAD TECH RECRUITER</t>
        </is>
      </c>
    </row>
    <row r="8" ht="20" customHeight="1">
      <c r="A8" s="6" t="inlineStr">
        <is>
          <t>HIR-01</t>
        </is>
      </c>
      <c r="B8" s="6" t="inlineStr">
        <is>
          <t>Staff Golang Backend Engineer</t>
        </is>
      </c>
      <c r="C8" s="4" t="n">
        <v>145</v>
      </c>
      <c r="D8" s="4" t="n">
        <v>32</v>
      </c>
      <c r="E8" s="4" t="n">
        <v>18</v>
      </c>
      <c r="F8" s="4" t="n">
        <v>6</v>
      </c>
      <c r="G8" s="4" t="n">
        <v>5</v>
      </c>
      <c r="H8" s="6">
        <f>0.80</f>
        <v/>
      </c>
      <c r="I8" s="4" t="n">
        <v>38</v>
      </c>
      <c r="J8" s="43" t="inlineStr">
        <is>
          <t>Optimal</t>
        </is>
      </c>
      <c r="K8" s="6" t="inlineStr">
        <is>
          <t>M. Farhan</t>
        </is>
      </c>
    </row>
    <row r="9" ht="20" customHeight="1">
      <c r="A9" s="9" t="inlineStr">
        <is>
          <t>HIR-02</t>
        </is>
      </c>
      <c r="B9" s="9" t="inlineStr">
        <is>
          <t>Senior SRE Kubernetes Architect</t>
        </is>
      </c>
      <c r="C9" s="7" t="n">
        <v>120</v>
      </c>
      <c r="D9" s="7" t="n">
        <v>24</v>
      </c>
      <c r="E9" s="7" t="n">
        <v>12</v>
      </c>
      <c r="F9" s="7" t="n">
        <v>4</v>
      </c>
      <c r="G9" s="7" t="n">
        <v>3</v>
      </c>
      <c r="H9" s="9">
        <f>1.00</f>
        <v/>
      </c>
      <c r="I9" s="7" t="n">
        <v>42</v>
      </c>
      <c r="J9" s="43" t="inlineStr">
        <is>
          <t>Optimal</t>
        </is>
      </c>
      <c r="K9" s="9" t="inlineStr">
        <is>
          <t>M. Farhan</t>
        </is>
      </c>
    </row>
    <row r="10" ht="20" customHeight="1">
      <c r="A10" s="6" t="inlineStr">
        <is>
          <t>HIR-03</t>
        </is>
      </c>
      <c r="B10" s="6" t="inlineStr">
        <is>
          <t>Lead React Native Mobile Developer</t>
        </is>
      </c>
      <c r="C10" s="4" t="n">
        <v>180</v>
      </c>
      <c r="D10" s="4" t="n">
        <v>42</v>
      </c>
      <c r="E10" s="4" t="n">
        <v>22</v>
      </c>
      <c r="F10" s="4" t="n">
        <v>8</v>
      </c>
      <c r="G10" s="4" t="n">
        <v>7</v>
      </c>
      <c r="H10" s="6">
        <f>0.857</f>
        <v/>
      </c>
      <c r="I10" s="4" t="n">
        <v>35</v>
      </c>
      <c r="J10" s="43" t="inlineStr">
        <is>
          <t>Optimal</t>
        </is>
      </c>
      <c r="K10" s="6" t="inlineStr">
        <is>
          <t>K. Amanda</t>
        </is>
      </c>
    </row>
    <row r="11" ht="20" customHeight="1">
      <c r="A11" s="9" t="inlineStr">
        <is>
          <t>HIR-04</t>
        </is>
      </c>
      <c r="B11" s="9" t="inlineStr">
        <is>
          <t>Principal AI / LLM Research Scientist</t>
        </is>
      </c>
      <c r="C11" s="7" t="n">
        <v>85</v>
      </c>
      <c r="D11" s="7" t="n">
        <v>14</v>
      </c>
      <c r="E11" s="7" t="n">
        <v>8</v>
      </c>
      <c r="F11" s="7" t="n">
        <v>3</v>
      </c>
      <c r="G11" s="7" t="n">
        <v>2</v>
      </c>
      <c r="H11" s="9">
        <f>1.00</f>
        <v/>
      </c>
      <c r="I11" s="7" t="n">
        <v>55</v>
      </c>
      <c r="J11" s="43" t="inlineStr">
        <is>
          <t>Optimal</t>
        </is>
      </c>
      <c r="K11" s="9" t="inlineStr">
        <is>
          <t>M. Farhan</t>
        </is>
      </c>
    </row>
    <row r="12" ht="20" customHeight="1">
      <c r="A12" s="6" t="inlineStr">
        <is>
          <t>HIR-05</t>
        </is>
      </c>
      <c r="B12" s="6" t="inlineStr">
        <is>
          <t>Senior Data Engineer (Spark / dbt)</t>
        </is>
      </c>
      <c r="C12" s="4" t="n">
        <v>160</v>
      </c>
      <c r="D12" s="4" t="n">
        <v>38</v>
      </c>
      <c r="E12" s="4" t="n">
        <v>20</v>
      </c>
      <c r="F12" s="4" t="n">
        <v>7</v>
      </c>
      <c r="G12" s="4" t="n">
        <v>6</v>
      </c>
      <c r="H12" s="6">
        <f>0.833</f>
        <v/>
      </c>
      <c r="I12" s="4" t="n">
        <v>40</v>
      </c>
      <c r="J12" s="43" t="inlineStr">
        <is>
          <t>Optimal</t>
        </is>
      </c>
      <c r="K12" s="6" t="inlineStr">
        <is>
          <t>K. Amanda</t>
        </is>
      </c>
    </row>
    <row r="13" ht="20" customHeight="1">
      <c r="A13" s="9" t="inlineStr">
        <is>
          <t>HIR-06</t>
        </is>
      </c>
      <c r="B13" s="9" t="inlineStr">
        <is>
          <t>Staff Cybersecurity AppSec Lead</t>
        </is>
      </c>
      <c r="C13" s="7" t="n">
        <v>95</v>
      </c>
      <c r="D13" s="7" t="n">
        <v>18</v>
      </c>
      <c r="E13" s="7" t="n">
        <v>10</v>
      </c>
      <c r="F13" s="7" t="n">
        <v>4</v>
      </c>
      <c r="G13" s="7" t="n">
        <v>3</v>
      </c>
      <c r="H13" s="9">
        <f>1.00</f>
        <v/>
      </c>
      <c r="I13" s="7" t="n">
        <v>48</v>
      </c>
      <c r="J13" s="43" t="inlineStr">
        <is>
          <t>Optimal</t>
        </is>
      </c>
      <c r="K13" s="9" t="inlineStr">
        <is>
          <t>M. Farhan</t>
        </is>
      </c>
    </row>
    <row r="14" ht="20" customHeight="1">
      <c r="A14" s="6" t="inlineStr">
        <is>
          <t>HIR-07</t>
        </is>
      </c>
      <c r="B14" s="6" t="inlineStr">
        <is>
          <t>Senior QA Automation Lead (Playwright)</t>
        </is>
      </c>
      <c r="C14" s="4" t="n">
        <v>135</v>
      </c>
      <c r="D14" s="4" t="n">
        <v>30</v>
      </c>
      <c r="E14" s="4" t="n">
        <v>16</v>
      </c>
      <c r="F14" s="4" t="n">
        <v>6</v>
      </c>
      <c r="G14" s="4" t="n">
        <v>5</v>
      </c>
      <c r="H14" s="6">
        <f>0.80</f>
        <v/>
      </c>
      <c r="I14" s="4" t="n">
        <v>36</v>
      </c>
      <c r="J14" s="43" t="inlineStr">
        <is>
          <t>Optimal</t>
        </is>
      </c>
      <c r="K14" s="6" t="inlineStr">
        <is>
          <t>K. Amanda</t>
        </is>
      </c>
    </row>
    <row r="15" ht="20" customHeight="1">
      <c r="A15" s="9" t="inlineStr">
        <is>
          <t>HIR-08</t>
        </is>
      </c>
      <c r="B15" s="9" t="inlineStr">
        <is>
          <t>Full-stack Next.js Cloud Engineer</t>
        </is>
      </c>
      <c r="C15" s="7" t="n">
        <v>210</v>
      </c>
      <c r="D15" s="7" t="n">
        <v>52</v>
      </c>
      <c r="E15" s="7" t="n">
        <v>28</v>
      </c>
      <c r="F15" s="7" t="n">
        <v>10</v>
      </c>
      <c r="G15" s="7" t="n">
        <v>9</v>
      </c>
      <c r="H15" s="9">
        <f>0.888</f>
        <v/>
      </c>
      <c r="I15" s="7" t="n">
        <v>32</v>
      </c>
      <c r="J15" s="43" t="inlineStr">
        <is>
          <t>Optimal</t>
        </is>
      </c>
      <c r="K15" s="9" t="inlineStr">
        <is>
          <t>K. Amanda</t>
        </is>
      </c>
    </row>
    <row r="16" ht="20" customHeight="1">
      <c r="A16" s="6" t="inlineStr">
        <is>
          <t>HIR-09</t>
        </is>
      </c>
      <c r="B16" s="6" t="inlineStr">
        <is>
          <t>Senior Product Designer (FinTech)</t>
        </is>
      </c>
      <c r="C16" s="4" t="n">
        <v>115</v>
      </c>
      <c r="D16" s="4" t="n">
        <v>26</v>
      </c>
      <c r="E16" s="4" t="n">
        <v>14</v>
      </c>
      <c r="F16" s="4" t="n">
        <v>5</v>
      </c>
      <c r="G16" s="4" t="n">
        <v>4</v>
      </c>
      <c r="H16" s="6">
        <f>0.75</f>
        <v/>
      </c>
      <c r="I16" s="4" t="n">
        <v>44</v>
      </c>
      <c r="J16" s="44" t="inlineStr">
        <is>
          <t>In Review</t>
        </is>
      </c>
      <c r="K16" s="6" t="inlineStr">
        <is>
          <t>K. Amanda</t>
        </is>
      </c>
    </row>
    <row r="17" ht="20" customHeight="1">
      <c r="A17" s="9" t="inlineStr">
        <is>
          <t>HIR-10</t>
        </is>
      </c>
      <c r="B17" s="9" t="inlineStr">
        <is>
          <t>DevOps Cloud Security Engineer</t>
        </is>
      </c>
      <c r="C17" s="7" t="n">
        <v>140</v>
      </c>
      <c r="D17" s="7" t="n">
        <v>32</v>
      </c>
      <c r="E17" s="7" t="n">
        <v>16</v>
      </c>
      <c r="F17" s="7" t="n">
        <v>5</v>
      </c>
      <c r="G17" s="7" t="n">
        <v>4</v>
      </c>
      <c r="H17" s="9">
        <f>1.00</f>
        <v/>
      </c>
      <c r="I17" s="7" t="n">
        <v>39</v>
      </c>
      <c r="J17" s="43" t="inlineStr">
        <is>
          <t>Optimal</t>
        </is>
      </c>
      <c r="K17" s="9" t="inlineStr">
        <is>
          <t>M. Farhan</t>
        </is>
      </c>
    </row>
    <row r="18" ht="20" customHeight="1">
      <c r="A18" s="6" t="inlineStr">
        <is>
          <t>HIR-11</t>
        </is>
      </c>
      <c r="B18" s="6" t="inlineStr">
        <is>
          <t>Enterprise SAP S/4HANA Architect</t>
        </is>
      </c>
      <c r="C18" s="4" t="n">
        <v>65</v>
      </c>
      <c r="D18" s="4" t="n">
        <v>10</v>
      </c>
      <c r="E18" s="4" t="n">
        <v>5</v>
      </c>
      <c r="F18" s="4" t="n">
        <v>2</v>
      </c>
      <c r="G18" s="4" t="n">
        <v>2</v>
      </c>
      <c r="H18" s="6">
        <f>0.50</f>
        <v/>
      </c>
      <c r="I18" s="4" t="n">
        <v>62</v>
      </c>
      <c r="J18" s="44" t="inlineStr">
        <is>
          <t>In Review</t>
        </is>
      </c>
      <c r="K18" s="6" t="inlineStr">
        <is>
          <t>M. Farhan</t>
        </is>
      </c>
    </row>
    <row r="19" ht="20" customHeight="1">
      <c r="A19" s="9" t="inlineStr">
        <is>
          <t>HIR-12</t>
        </is>
      </c>
      <c r="B19" s="9" t="inlineStr">
        <is>
          <t>Lead Mobile iOS Platform Engineer</t>
        </is>
      </c>
      <c r="C19" s="7" t="n">
        <v>150</v>
      </c>
      <c r="D19" s="7" t="n">
        <v>34</v>
      </c>
      <c r="E19" s="7" t="n">
        <v>18</v>
      </c>
      <c r="F19" s="7" t="n">
        <v>6</v>
      </c>
      <c r="G19" s="7" t="n">
        <v>5</v>
      </c>
      <c r="H19" s="9">
        <f>0.80</f>
        <v/>
      </c>
      <c r="I19" s="7" t="n">
        <v>37</v>
      </c>
      <c r="J19" s="43" t="inlineStr">
        <is>
          <t>Optimal</t>
        </is>
      </c>
      <c r="K19" s="9" t="inlineStr">
        <is>
          <t>K. Amanda</t>
        </is>
      </c>
    </row>
    <row r="20" ht="20" customHeight="1">
      <c r="A20" s="6" t="inlineStr">
        <is>
          <t>HIR-13</t>
        </is>
      </c>
      <c r="B20" s="6" t="inlineStr">
        <is>
          <t>Lead Mobile Android Platform Engineer</t>
        </is>
      </c>
      <c r="C20" s="4" t="n">
        <v>145</v>
      </c>
      <c r="D20" s="4" t="n">
        <v>32</v>
      </c>
      <c r="E20" s="4" t="n">
        <v>17</v>
      </c>
      <c r="F20" s="4" t="n">
        <v>6</v>
      </c>
      <c r="G20" s="4" t="n">
        <v>5</v>
      </c>
      <c r="H20" s="6">
        <f>0.80</f>
        <v/>
      </c>
      <c r="I20" s="4" t="n">
        <v>38</v>
      </c>
      <c r="J20" s="43" t="inlineStr">
        <is>
          <t>Optimal</t>
        </is>
      </c>
      <c r="K20" s="6" t="inlineStr">
        <is>
          <t>K. Amanda</t>
        </is>
      </c>
    </row>
    <row r="21" ht="20" customHeight="1">
      <c r="A21" s="9" t="inlineStr">
        <is>
          <t>HIR-14</t>
        </is>
      </c>
      <c r="B21" s="9" t="inlineStr">
        <is>
          <t>Principal Database Architect (Postgres)</t>
        </is>
      </c>
      <c r="C21" s="7" t="n">
        <v>90</v>
      </c>
      <c r="D21" s="7" t="n">
        <v>16</v>
      </c>
      <c r="E21" s="7" t="n">
        <v>8</v>
      </c>
      <c r="F21" s="7" t="n">
        <v>3</v>
      </c>
      <c r="G21" s="7" t="n">
        <v>2</v>
      </c>
      <c r="H21" s="9">
        <f>1.00</f>
        <v/>
      </c>
      <c r="I21" s="7" t="n">
        <v>49</v>
      </c>
      <c r="J21" s="43" t="inlineStr">
        <is>
          <t>Optimal</t>
        </is>
      </c>
      <c r="K21" s="9" t="inlineStr">
        <is>
          <t>M. Farhan</t>
        </is>
      </c>
    </row>
    <row r="22" ht="20" customHeight="1">
      <c r="A22" s="6" t="inlineStr">
        <is>
          <t>HIR-15</t>
        </is>
      </c>
      <c r="B22" s="6" t="inlineStr">
        <is>
          <t>Engineering Operations Specialist</t>
        </is>
      </c>
      <c r="C22" s="4" t="n">
        <v>125</v>
      </c>
      <c r="D22" s="4" t="n">
        <v>28</v>
      </c>
      <c r="E22" s="4" t="n">
        <v>15</v>
      </c>
      <c r="F22" s="4" t="n">
        <v>5</v>
      </c>
      <c r="G22" s="4" t="n">
        <v>4</v>
      </c>
      <c r="H22" s="6">
        <f>1.00</f>
        <v/>
      </c>
      <c r="I22" s="4" t="n">
        <v>30</v>
      </c>
      <c r="J22" s="43" t="inlineStr">
        <is>
          <t>Optimal</t>
        </is>
      </c>
      <c r="K22" s="6" t="inlineStr">
        <is>
          <t>K. Amanda</t>
        </is>
      </c>
    </row>
  </sheetData>
  <mergeCells count="9">
    <mergeCell ref="A4:B4"/>
    <mergeCell ref="E4:F4"/>
    <mergeCell ref="C5:D5"/>
    <mergeCell ref="A5:B5"/>
    <mergeCell ref="E5:F5"/>
    <mergeCell ref="G5:K5"/>
    <mergeCell ref="A1:K1"/>
    <mergeCell ref="G4:K4"/>
    <mergeCell ref="C4:D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6" customWidth="1" min="2" max="2"/>
    <col width="26" customWidth="1" min="3" max="3"/>
    <col width="26" customWidth="1" min="4" max="4"/>
    <col width="26" customWidth="1" min="5" max="5"/>
    <col width="20" customWidth="1" min="6" max="6"/>
    <col width="18" customWidth="1" min="7" max="7"/>
    <col width="24" customWidth="1" min="8" max="8"/>
    <col width="14" customWidth="1" min="9" max="9"/>
    <col width="18" customWidth="1" min="10" max="10"/>
  </cols>
  <sheetData>
    <row r="1" ht="28" customHeight="1">
      <c r="A1" s="45" t="inlineStr">
        <is>
          <t>🧠 TECH COMPETENCY, CLOUD CERTIFICATIONS &amp; SKILLS GAP MATRIX</t>
        </is>
      </c>
    </row>
    <row r="2">
      <c r="A2" s="2" t="inlineStr">
        <is>
          <t>Tracking critical engineering mastery in Cloud, K8s, Golang, AI/ML, and proactive upskilling programs.</t>
        </is>
      </c>
    </row>
    <row r="4" ht="18" customHeight="1">
      <c r="A4" s="46" t="inlineStr">
        <is>
          <t>STRATEGIC SKILLS TRACKED</t>
        </is>
      </c>
      <c r="B4" s="96" t="n"/>
      <c r="C4" s="46" t="inlineStr">
        <is>
          <t>TARGET EXPERT BENCHMARK</t>
        </is>
      </c>
      <c r="D4" s="96" t="n"/>
      <c r="E4" s="46" t="inlineStr">
        <is>
          <t>CURRENT CERTIFIED EXPERTS</t>
        </is>
      </c>
      <c r="F4" s="96" t="n"/>
      <c r="G4" s="46" t="inlineStr">
        <is>
          <t>TOTAL ORGANIZATION SKILLS GAP</t>
        </is>
      </c>
      <c r="H4" s="97" t="n"/>
      <c r="I4" s="97" t="n"/>
      <c r="J4" s="96" t="n"/>
    </row>
    <row r="5" ht="22" customHeight="1">
      <c r="A5" s="57">
        <f>COUNTA(A8:A22)</f>
        <v/>
      </c>
      <c r="B5" s="96" t="n"/>
      <c r="C5" s="48">
        <f>SUM(C8:C22)</f>
        <v/>
      </c>
      <c r="D5" s="96" t="n"/>
      <c r="E5" s="48">
        <f>SUM(D8:D22)</f>
        <v/>
      </c>
      <c r="F5" s="96" t="n"/>
      <c r="G5" s="58">
        <f>SUM(F8:F22)</f>
        <v/>
      </c>
      <c r="H5" s="97" t="n"/>
      <c r="I5" s="97" t="n"/>
      <c r="J5" s="96" t="n"/>
    </row>
    <row r="7" ht="24" customHeight="1">
      <c r="A7" s="3" t="inlineStr">
        <is>
          <t>SKILL ID</t>
        </is>
      </c>
      <c r="B7" s="3" t="inlineStr">
        <is>
          <t>TECHNOLOGY / COMPETENCY DOMAIN</t>
        </is>
      </c>
      <c r="C7" s="3" t="inlineStr">
        <is>
          <t>TARGET EXPERT BENCHMARK</t>
        </is>
      </c>
      <c r="D7" s="3" t="inlineStr">
        <is>
          <t>CURRENT CERTIFIED EXPERTS</t>
        </is>
      </c>
      <c r="E7" s="3" t="inlineStr">
        <is>
          <t>COMPETENT PRACTITIONERS</t>
        </is>
      </c>
      <c r="F7" s="3" t="inlineStr">
        <is>
          <t>SKILLS DEFICIT GAP</t>
        </is>
      </c>
      <c r="G7" s="3" t="inlineStr">
        <is>
          <t>CRITICALITY RATING</t>
        </is>
      </c>
      <c r="H7" s="3" t="inlineStr">
        <is>
          <t>ACTIVE UPSKILLING SPRINT</t>
        </is>
      </c>
      <c r="I7" s="3" t="inlineStr">
        <is>
          <t>STATUS</t>
        </is>
      </c>
      <c r="J7" s="3" t="inlineStr">
        <is>
          <t>GUILD LEAD</t>
        </is>
      </c>
    </row>
    <row r="8" ht="20" customHeight="1">
      <c r="A8" s="6" t="inlineStr">
        <is>
          <t>SKL-01</t>
        </is>
      </c>
      <c r="B8" s="6" t="inlineStr">
        <is>
          <t>Kubernetes Administration (CKA/CKAD)</t>
        </is>
      </c>
      <c r="C8" s="4" t="n">
        <v>25</v>
      </c>
      <c r="D8" s="4" t="n">
        <v>22</v>
      </c>
      <c r="E8" s="4" t="n">
        <v>45</v>
      </c>
      <c r="F8" s="6">
        <f>C8-D8</f>
        <v/>
      </c>
      <c r="G8" s="6" t="inlineStr">
        <is>
          <t>Critical</t>
        </is>
      </c>
      <c r="H8" s="6" t="inlineStr">
        <is>
          <t>Yes - Cloud Academy</t>
        </is>
      </c>
      <c r="I8" s="43" t="inlineStr">
        <is>
          <t>Optimal</t>
        </is>
      </c>
      <c r="J8" s="6" t="inlineStr">
        <is>
          <t>Z. Abidin</t>
        </is>
      </c>
    </row>
    <row r="9" ht="20" customHeight="1">
      <c r="A9" s="9" t="inlineStr">
        <is>
          <t>SKL-02</t>
        </is>
      </c>
      <c r="B9" s="9" t="inlineStr">
        <is>
          <t>AWS Certified Solutions Architect Pro</t>
        </is>
      </c>
      <c r="C9" s="7" t="n">
        <v>30</v>
      </c>
      <c r="D9" s="7" t="n">
        <v>26</v>
      </c>
      <c r="E9" s="7" t="n">
        <v>60</v>
      </c>
      <c r="F9" s="9">
        <f>C9-D9</f>
        <v/>
      </c>
      <c r="G9" s="9" t="inlineStr">
        <is>
          <t>Critical</t>
        </is>
      </c>
      <c r="H9" s="9" t="inlineStr">
        <is>
          <t>Yes - AWS Immersion</t>
        </is>
      </c>
      <c r="I9" s="43" t="inlineStr">
        <is>
          <t>Optimal</t>
        </is>
      </c>
      <c r="J9" s="9" t="inlineStr">
        <is>
          <t>Z. Abidin</t>
        </is>
      </c>
    </row>
    <row r="10" ht="20" customHeight="1">
      <c r="A10" s="6" t="inlineStr">
        <is>
          <t>SKL-03</t>
        </is>
      </c>
      <c r="B10" s="6" t="inlineStr">
        <is>
          <t>Golang Distributed Microservices</t>
        </is>
      </c>
      <c r="C10" s="4" t="n">
        <v>45</v>
      </c>
      <c r="D10" s="4" t="n">
        <v>38</v>
      </c>
      <c r="E10" s="4" t="n">
        <v>85</v>
      </c>
      <c r="F10" s="6">
        <f>C10-D10</f>
        <v/>
      </c>
      <c r="G10" s="6" t="inlineStr">
        <is>
          <t>Critical</t>
        </is>
      </c>
      <c r="H10" s="6" t="inlineStr">
        <is>
          <t>Yes - Internal Bootcamp</t>
        </is>
      </c>
      <c r="I10" s="43" t="inlineStr">
        <is>
          <t>Optimal</t>
        </is>
      </c>
      <c r="J10" s="6" t="inlineStr">
        <is>
          <t>P. Sasmita</t>
        </is>
      </c>
    </row>
    <row r="11" ht="20" customHeight="1">
      <c r="A11" s="9" t="inlineStr">
        <is>
          <t>SKL-04</t>
        </is>
      </c>
      <c r="B11" s="9" t="inlineStr">
        <is>
          <t>Event-Driven Architecture (Kafka)</t>
        </is>
      </c>
      <c r="C11" s="7" t="n">
        <v>20</v>
      </c>
      <c r="D11" s="7" t="n">
        <v>16</v>
      </c>
      <c r="E11" s="7" t="n">
        <v>38</v>
      </c>
      <c r="F11" s="9">
        <f>C11-D11</f>
        <v/>
      </c>
      <c r="G11" s="9" t="inlineStr">
        <is>
          <t>High</t>
        </is>
      </c>
      <c r="H11" s="9" t="inlineStr">
        <is>
          <t>Yes - Confluent Training</t>
        </is>
      </c>
      <c r="I11" s="43" t="inlineStr">
        <is>
          <t>Optimal</t>
        </is>
      </c>
      <c r="J11" s="9" t="inlineStr">
        <is>
          <t>T. Prasetyo</t>
        </is>
      </c>
    </row>
    <row r="12" ht="20" customHeight="1">
      <c r="A12" s="6" t="inlineStr">
        <is>
          <t>SKL-05</t>
        </is>
      </c>
      <c r="B12" s="6" t="inlineStr">
        <is>
          <t>Terraform Infrastructure as Code (IaC)</t>
        </is>
      </c>
      <c r="C12" s="4" t="n">
        <v>25</v>
      </c>
      <c r="D12" s="4" t="n">
        <v>23</v>
      </c>
      <c r="E12" s="4" t="n">
        <v>52</v>
      </c>
      <c r="F12" s="6">
        <f>C12-D12</f>
        <v/>
      </c>
      <c r="G12" s="6" t="inlineStr">
        <is>
          <t>High</t>
        </is>
      </c>
      <c r="H12" s="6" t="inlineStr">
        <is>
          <t>Yes - HashiCorp Labs</t>
        </is>
      </c>
      <c r="I12" s="43" t="inlineStr">
        <is>
          <t>Optimal</t>
        </is>
      </c>
      <c r="J12" s="6" t="inlineStr">
        <is>
          <t>Z. Abidin</t>
        </is>
      </c>
    </row>
    <row r="13" ht="20" customHeight="1">
      <c r="A13" s="9" t="inlineStr">
        <is>
          <t>SKL-06</t>
        </is>
      </c>
      <c r="B13" s="9" t="inlineStr">
        <is>
          <t>GenAI / LLM Fine-Tuning (PyTorch)</t>
        </is>
      </c>
      <c r="C13" s="7" t="n">
        <v>15</v>
      </c>
      <c r="D13" s="7" t="n">
        <v>9</v>
      </c>
      <c r="E13" s="7" t="n">
        <v>22</v>
      </c>
      <c r="F13" s="9">
        <f>C13-D13</f>
        <v/>
      </c>
      <c r="G13" s="9" t="inlineStr">
        <is>
          <t>Critical</t>
        </is>
      </c>
      <c r="H13" s="9" t="inlineStr">
        <is>
          <t>Yes - DeepLearning.AI</t>
        </is>
      </c>
      <c r="I13" s="44" t="inlineStr">
        <is>
          <t>In Review</t>
        </is>
      </c>
      <c r="J13" s="9" t="inlineStr">
        <is>
          <t>A. Yani</t>
        </is>
      </c>
    </row>
    <row r="14" ht="20" customHeight="1">
      <c r="A14" s="6" t="inlineStr">
        <is>
          <t>SKL-07</t>
        </is>
      </c>
      <c r="B14" s="6" t="inlineStr">
        <is>
          <t>React Native &amp; Mobile Performance</t>
        </is>
      </c>
      <c r="C14" s="4" t="n">
        <v>35</v>
      </c>
      <c r="D14" s="4" t="n">
        <v>30</v>
      </c>
      <c r="E14" s="4" t="n">
        <v>65</v>
      </c>
      <c r="F14" s="6">
        <f>C14-D14</f>
        <v/>
      </c>
      <c r="G14" s="6" t="inlineStr">
        <is>
          <t>High</t>
        </is>
      </c>
      <c r="H14" s="6" t="inlineStr">
        <is>
          <t>Yes - Meta Platform Labs</t>
        </is>
      </c>
      <c r="I14" s="43" t="inlineStr">
        <is>
          <t>Optimal</t>
        </is>
      </c>
      <c r="J14" s="6" t="inlineStr">
        <is>
          <t>D. Arifin</t>
        </is>
      </c>
    </row>
    <row r="15" ht="20" customHeight="1">
      <c r="A15" s="9" t="inlineStr">
        <is>
          <t>SKL-08</t>
        </is>
      </c>
      <c r="B15" s="9" t="inlineStr">
        <is>
          <t>PostgreSQL Advanced DBA &amp; Tuning</t>
        </is>
      </c>
      <c r="C15" s="7" t="n">
        <v>18</v>
      </c>
      <c r="D15" s="7" t="n">
        <v>14</v>
      </c>
      <c r="E15" s="7" t="n">
        <v>28</v>
      </c>
      <c r="F15" s="9">
        <f>C15-D15</f>
        <v/>
      </c>
      <c r="G15" s="9" t="inlineStr">
        <is>
          <t>High</t>
        </is>
      </c>
      <c r="H15" s="9" t="inlineStr">
        <is>
          <t>Yes - EnterpriseDB Course</t>
        </is>
      </c>
      <c r="I15" s="43" t="inlineStr">
        <is>
          <t>Optimal</t>
        </is>
      </c>
      <c r="J15" s="9" t="inlineStr">
        <is>
          <t>T. Prasetyo</t>
        </is>
      </c>
    </row>
    <row r="16" ht="20" customHeight="1">
      <c r="A16" s="6" t="inlineStr">
        <is>
          <t>SKL-09</t>
        </is>
      </c>
      <c r="B16" s="6" t="inlineStr">
        <is>
          <t>Application Security &amp; Threat Modeling</t>
        </is>
      </c>
      <c r="C16" s="4" t="n">
        <v>20</v>
      </c>
      <c r="D16" s="4" t="n">
        <v>17</v>
      </c>
      <c r="E16" s="4" t="n">
        <v>40</v>
      </c>
      <c r="F16" s="6">
        <f>C16-D16</f>
        <v/>
      </c>
      <c r="G16" s="6" t="inlineStr">
        <is>
          <t>Critical</t>
        </is>
      </c>
      <c r="H16" s="6" t="inlineStr">
        <is>
          <t>Yes - SANS Sec540</t>
        </is>
      </c>
      <c r="I16" s="43" t="inlineStr">
        <is>
          <t>Optimal</t>
        </is>
      </c>
      <c r="J16" s="6" t="inlineStr">
        <is>
          <t>R. Hidayat</t>
        </is>
      </c>
    </row>
    <row r="17" ht="20" customHeight="1">
      <c r="A17" s="9" t="inlineStr">
        <is>
          <t>SKL-10</t>
        </is>
      </c>
      <c r="B17" s="9" t="inlineStr">
        <is>
          <t>Observability (OpenTelemetry / Grafana)</t>
        </is>
      </c>
      <c r="C17" s="7" t="n">
        <v>22</v>
      </c>
      <c r="D17" s="7" t="n">
        <v>19</v>
      </c>
      <c r="E17" s="7" t="n">
        <v>44</v>
      </c>
      <c r="F17" s="9">
        <f>C17-D17</f>
        <v/>
      </c>
      <c r="G17" s="9" t="inlineStr">
        <is>
          <t>High</t>
        </is>
      </c>
      <c r="H17" s="9" t="inlineStr">
        <is>
          <t>Yes - Grafana Mimir</t>
        </is>
      </c>
      <c r="I17" s="43" t="inlineStr">
        <is>
          <t>Optimal</t>
        </is>
      </c>
      <c r="J17" s="9" t="inlineStr">
        <is>
          <t>Z. Abidin</t>
        </is>
      </c>
    </row>
    <row r="18" ht="20" customHeight="1">
      <c r="A18" s="6" t="inlineStr">
        <is>
          <t>SKL-11</t>
        </is>
      </c>
      <c r="B18" s="6" t="inlineStr">
        <is>
          <t>API Gateway &amp; Service Mesh (Istio)</t>
        </is>
      </c>
      <c r="C18" s="4" t="n">
        <v>18</v>
      </c>
      <c r="D18" s="4" t="n">
        <v>14</v>
      </c>
      <c r="E18" s="4" t="n">
        <v>30</v>
      </c>
      <c r="F18" s="6">
        <f>C18-D18</f>
        <v/>
      </c>
      <c r="G18" s="6" t="inlineStr">
        <is>
          <t>Medium</t>
        </is>
      </c>
      <c r="H18" s="6" t="inlineStr">
        <is>
          <t>Yes - Solo.io Workshop</t>
        </is>
      </c>
      <c r="I18" s="43" t="inlineStr">
        <is>
          <t>Optimal</t>
        </is>
      </c>
      <c r="J18" s="6" t="inlineStr">
        <is>
          <t>Z. Abidin</t>
        </is>
      </c>
    </row>
    <row r="19" ht="20" customHeight="1">
      <c r="A19" s="9" t="inlineStr">
        <is>
          <t>SKL-12</t>
        </is>
      </c>
      <c r="B19" s="9" t="inlineStr">
        <is>
          <t>Automated E2E Testing (Playwright)</t>
        </is>
      </c>
      <c r="C19" s="7" t="n">
        <v>25</v>
      </c>
      <c r="D19" s="7" t="n">
        <v>18</v>
      </c>
      <c r="E19" s="7" t="n">
        <v>42</v>
      </c>
      <c r="F19" s="9">
        <f>C19-D19</f>
        <v/>
      </c>
      <c r="G19" s="9" t="inlineStr">
        <is>
          <t>High</t>
        </is>
      </c>
      <c r="H19" s="9" t="inlineStr">
        <is>
          <t>Yes - Test Guild Sprint</t>
        </is>
      </c>
      <c r="I19" s="44" t="inlineStr">
        <is>
          <t>In Review</t>
        </is>
      </c>
      <c r="J19" s="9" t="inlineStr">
        <is>
          <t>S. Widjaja</t>
        </is>
      </c>
    </row>
    <row r="20" ht="20" customHeight="1">
      <c r="A20" s="6" t="inlineStr">
        <is>
          <t>SKL-13</t>
        </is>
      </c>
      <c r="B20" s="6" t="inlineStr">
        <is>
          <t>Dataform &amp; BigQuery ELT Modeling</t>
        </is>
      </c>
      <c r="C20" s="4" t="n">
        <v>20</v>
      </c>
      <c r="D20" s="4" t="n">
        <v>17</v>
      </c>
      <c r="E20" s="4" t="n">
        <v>35</v>
      </c>
      <c r="F20" s="6">
        <f>C20-D20</f>
        <v/>
      </c>
      <c r="G20" s="6" t="inlineStr">
        <is>
          <t>Medium</t>
        </is>
      </c>
      <c r="H20" s="6" t="inlineStr">
        <is>
          <t>Yes - Google Cloud Labs</t>
        </is>
      </c>
      <c r="I20" s="43" t="inlineStr">
        <is>
          <t>Optimal</t>
        </is>
      </c>
      <c r="J20" s="6" t="inlineStr">
        <is>
          <t>T. Prasetyo</t>
        </is>
      </c>
    </row>
    <row r="21" ht="20" customHeight="1">
      <c r="A21" s="9" t="inlineStr">
        <is>
          <t>SKL-14</t>
        </is>
      </c>
      <c r="B21" s="9" t="inlineStr">
        <is>
          <t>GraphQL Federation &amp; Apollo Gateway</t>
        </is>
      </c>
      <c r="C21" s="7" t="n">
        <v>15</v>
      </c>
      <c r="D21" s="7" t="n">
        <v>12</v>
      </c>
      <c r="E21" s="7" t="n">
        <v>25</v>
      </c>
      <c r="F21" s="9">
        <f>C21-D21</f>
        <v/>
      </c>
      <c r="G21" s="9" t="inlineStr">
        <is>
          <t>Medium</t>
        </is>
      </c>
      <c r="H21" s="9" t="inlineStr">
        <is>
          <t>Yes - Apollo Training</t>
        </is>
      </c>
      <c r="I21" s="43" t="inlineStr">
        <is>
          <t>Optimal</t>
        </is>
      </c>
      <c r="J21" s="9" t="inlineStr">
        <is>
          <t>D. Arifin</t>
        </is>
      </c>
    </row>
    <row r="22" ht="20" customHeight="1">
      <c r="A22" s="6" t="inlineStr">
        <is>
          <t>SKL-15</t>
        </is>
      </c>
      <c r="B22" s="6" t="inlineStr">
        <is>
          <t>FinOps &amp; Cloud Cost Engineering</t>
        </is>
      </c>
      <c r="C22" s="4" t="n">
        <v>12</v>
      </c>
      <c r="D22" s="4" t="n">
        <v>10</v>
      </c>
      <c r="E22" s="4" t="n">
        <v>20</v>
      </c>
      <c r="F22" s="6">
        <f>C22-D22</f>
        <v/>
      </c>
      <c r="G22" s="6" t="inlineStr">
        <is>
          <t>High</t>
        </is>
      </c>
      <c r="H22" s="6" t="inlineStr">
        <is>
          <t>Yes - FinOps Foundation</t>
        </is>
      </c>
      <c r="I22" s="43" t="inlineStr">
        <is>
          <t>Optimal</t>
        </is>
      </c>
      <c r="J22" s="6" t="inlineStr">
        <is>
          <t>Z. Abidin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26" customWidth="1" min="3" max="3"/>
    <col width="24" customWidth="1" min="4" max="4"/>
    <col width="24" customWidth="1" min="5" max="5"/>
    <col width="26" customWidth="1" min="6" max="6"/>
    <col width="20" customWidth="1" min="7" max="7"/>
    <col width="26" customWidth="1" min="8" max="8"/>
    <col width="14" customWidth="1" min="9" max="9"/>
    <col width="18" customWidth="1" min="10" max="10"/>
  </cols>
  <sheetData>
    <row r="1" ht="28" customHeight="1">
      <c r="A1" s="45" t="inlineStr">
        <is>
          <t>🩺 DEVELOPER BURNOUT INDEX, ON-CALL FATIGUE &amp; OVERTIME AUDIT</t>
        </is>
      </c>
    </row>
    <row r="2">
      <c r="A2" s="2" t="inlineStr">
        <is>
          <t>Tracking after-hours toil, on-call paging frequency, consecutive overtime weeks, and roster fatigue.</t>
        </is>
      </c>
    </row>
    <row r="4" ht="18" customHeight="1">
      <c r="A4" s="46" t="inlineStr">
        <is>
          <t>ENGINEERING SQUADS AUDITED</t>
        </is>
      </c>
      <c r="B4" s="96" t="n"/>
      <c r="C4" s="46" t="inlineStr">
        <is>
          <t>HIGH BURNOUT RISK SQUADS</t>
        </is>
      </c>
      <c r="D4" s="96" t="n"/>
      <c r="E4" s="46" t="inlineStr">
        <is>
          <t>AVERAGE AFTER-HOURS WORK</t>
        </is>
      </c>
      <c r="F4" s="96" t="n"/>
      <c r="G4" s="46" t="inlineStr">
        <is>
          <t>AVERAGE PAGERDUTY LOAD</t>
        </is>
      </c>
      <c r="H4" s="97" t="n"/>
      <c r="I4" s="97" t="n"/>
      <c r="J4" s="96" t="n"/>
    </row>
    <row r="5" ht="22" customHeight="1">
      <c r="A5" s="59">
        <f>COUNTA(A8:A22)</f>
        <v/>
      </c>
      <c r="B5" s="96" t="n"/>
      <c r="C5" s="59">
        <f>COUNTIF(G8:G22,"High")</f>
        <v/>
      </c>
      <c r="D5" s="96" t="n"/>
      <c r="E5" s="60">
        <f>AVERAGE(C8:C22)</f>
        <v/>
      </c>
      <c r="F5" s="96" t="n"/>
      <c r="G5" s="61">
        <f>AVERAGE(D8:D22)</f>
        <v/>
      </c>
      <c r="H5" s="97" t="n"/>
      <c r="I5" s="97" t="n"/>
      <c r="J5" s="96" t="n"/>
    </row>
    <row r="7" ht="24" customHeight="1">
      <c r="A7" s="3" t="inlineStr">
        <is>
          <t>SQUAD ID</t>
        </is>
      </c>
      <c r="B7" s="3" t="inlineStr">
        <is>
          <t>ENGINEERING SQUAD / TEAM</t>
        </is>
      </c>
      <c r="C7" s="3" t="inlineStr">
        <is>
          <t>AFTER-HOURS WORK (HRS/MO)</t>
        </is>
      </c>
      <c r="D7" s="3" t="inlineStr">
        <is>
          <t>PAGERDUTY ALERTS / WEEK</t>
        </is>
      </c>
      <c r="E7" s="3" t="inlineStr">
        <is>
          <t>HIGH-URGENCY ESCALATIONS</t>
        </is>
      </c>
      <c r="F7" s="3" t="inlineStr">
        <is>
          <t>CONSECUTIVE OVERTIME WEEKS</t>
        </is>
      </c>
      <c r="G7" s="3" t="inlineStr">
        <is>
          <t>BURNOUT RISK LEVEL</t>
        </is>
      </c>
      <c r="H7" s="3" t="inlineStr">
        <is>
          <t>ON-CALL ROTATION HEALTH</t>
        </is>
      </c>
      <c r="I7" s="3" t="inlineStr">
        <is>
          <t>STATUS</t>
        </is>
      </c>
      <c r="J7" s="3" t="inlineStr">
        <is>
          <t>AGILE COACH</t>
        </is>
      </c>
    </row>
    <row r="8" ht="20" customHeight="1">
      <c r="A8" s="6" t="inlineStr">
        <is>
          <t>BRN-01</t>
        </is>
      </c>
      <c r="B8" s="6" t="inlineStr">
        <is>
          <t>Core Banking Settlement Squad</t>
        </is>
      </c>
      <c r="C8" s="62" t="n">
        <v>8.5</v>
      </c>
      <c r="D8" s="4" t="n">
        <v>4</v>
      </c>
      <c r="E8" s="4" t="n">
        <v>1</v>
      </c>
      <c r="F8" s="4" t="n">
        <v>0</v>
      </c>
      <c r="G8" s="6" t="inlineStr">
        <is>
          <t>Low</t>
        </is>
      </c>
      <c r="H8" s="6" t="inlineStr">
        <is>
          <t>Healthy 8-Person Rotation</t>
        </is>
      </c>
      <c r="I8" s="43" t="inlineStr">
        <is>
          <t>Optimal</t>
        </is>
      </c>
      <c r="J8" s="6" t="inlineStr">
        <is>
          <t>E. Yolanda</t>
        </is>
      </c>
    </row>
    <row r="9" ht="20" customHeight="1">
      <c r="A9" s="9" t="inlineStr">
        <is>
          <t>BRN-02</t>
        </is>
      </c>
      <c r="B9" s="9" t="inlineStr">
        <is>
          <t>Mobile SuperApp Core Checkout</t>
        </is>
      </c>
      <c r="C9" s="63" t="n">
        <v>14</v>
      </c>
      <c r="D9" s="7" t="n">
        <v>8</v>
      </c>
      <c r="E9" s="7" t="n">
        <v>2</v>
      </c>
      <c r="F9" s="7" t="n">
        <v>1</v>
      </c>
      <c r="G9" s="9" t="inlineStr">
        <is>
          <t>Medium</t>
        </is>
      </c>
      <c r="H9" s="9" t="inlineStr">
        <is>
          <t>Healthy 6-Person Rotation</t>
        </is>
      </c>
      <c r="I9" s="43" t="inlineStr">
        <is>
          <t>Optimal</t>
        </is>
      </c>
      <c r="J9" s="9" t="inlineStr">
        <is>
          <t>E. Yolanda</t>
        </is>
      </c>
    </row>
    <row r="10" ht="20" customHeight="1">
      <c r="A10" s="6" t="inlineStr">
        <is>
          <t>BRN-03</t>
        </is>
      </c>
      <c r="B10" s="6" t="inlineStr">
        <is>
          <t>Digital Lending Micro-Credit</t>
        </is>
      </c>
      <c r="C10" s="62" t="n">
        <v>24.5</v>
      </c>
      <c r="D10" s="4" t="n">
        <v>18</v>
      </c>
      <c r="E10" s="4" t="n">
        <v>6</v>
      </c>
      <c r="F10" s="4" t="n">
        <v>4</v>
      </c>
      <c r="G10" s="6" t="inlineStr">
        <is>
          <t>High</t>
        </is>
      </c>
      <c r="H10" s="6" t="inlineStr">
        <is>
          <t>Fatigued 4-Person Roster</t>
        </is>
      </c>
      <c r="I10" s="64" t="inlineStr">
        <is>
          <t>At Risk</t>
        </is>
      </c>
      <c r="J10" s="6" t="inlineStr">
        <is>
          <t>E. Yolanda</t>
        </is>
      </c>
    </row>
    <row r="11" ht="20" customHeight="1">
      <c r="A11" s="9" t="inlineStr">
        <is>
          <t>BRN-04</t>
        </is>
      </c>
      <c r="B11" s="9" t="inlineStr">
        <is>
          <t>Cloud Platform SRE &amp; Network</t>
        </is>
      </c>
      <c r="C11" s="63" t="n">
        <v>12</v>
      </c>
      <c r="D11" s="7" t="n">
        <v>6</v>
      </c>
      <c r="E11" s="7" t="n">
        <v>1</v>
      </c>
      <c r="F11" s="7" t="n">
        <v>0</v>
      </c>
      <c r="G11" s="9" t="inlineStr">
        <is>
          <t>Low</t>
        </is>
      </c>
      <c r="H11" s="9" t="inlineStr">
        <is>
          <t>Healthy 8-Person Follow-Sun</t>
        </is>
      </c>
      <c r="I11" s="43" t="inlineStr">
        <is>
          <t>Optimal</t>
        </is>
      </c>
      <c r="J11" s="9" t="inlineStr">
        <is>
          <t>E. Yolanda</t>
        </is>
      </c>
    </row>
    <row r="12" ht="20" customHeight="1">
      <c r="A12" s="6" t="inlineStr">
        <is>
          <t>BRN-05</t>
        </is>
      </c>
      <c r="B12" s="6" t="inlineStr">
        <is>
          <t>Enterprise Data Warehouse Pipeline</t>
        </is>
      </c>
      <c r="C12" s="62" t="n">
        <v>9</v>
      </c>
      <c r="D12" s="4" t="n">
        <v>5</v>
      </c>
      <c r="E12" s="4" t="n">
        <v>1</v>
      </c>
      <c r="F12" s="4" t="n">
        <v>0</v>
      </c>
      <c r="G12" s="6" t="inlineStr">
        <is>
          <t>Low</t>
        </is>
      </c>
      <c r="H12" s="6" t="inlineStr">
        <is>
          <t>Healthy 6-Person Rotation</t>
        </is>
      </c>
      <c r="I12" s="43" t="inlineStr">
        <is>
          <t>Optimal</t>
        </is>
      </c>
      <c r="J12" s="6" t="inlineStr">
        <is>
          <t>E. Yolanda</t>
        </is>
      </c>
    </row>
    <row r="13" ht="20" customHeight="1">
      <c r="A13" s="9" t="inlineStr">
        <is>
          <t>BRN-06</t>
        </is>
      </c>
      <c r="B13" s="9" t="inlineStr">
        <is>
          <t>Digital Payments Switching Gate</t>
        </is>
      </c>
      <c r="C13" s="63" t="n">
        <v>11.5</v>
      </c>
      <c r="D13" s="7" t="n">
        <v>7</v>
      </c>
      <c r="E13" s="7" t="n">
        <v>2</v>
      </c>
      <c r="F13" s="7" t="n">
        <v>1</v>
      </c>
      <c r="G13" s="9" t="inlineStr">
        <is>
          <t>Low</t>
        </is>
      </c>
      <c r="H13" s="9" t="inlineStr">
        <is>
          <t>Healthy 8-Person Rotation</t>
        </is>
      </c>
      <c r="I13" s="43" t="inlineStr">
        <is>
          <t>Optimal</t>
        </is>
      </c>
      <c r="J13" s="9" t="inlineStr">
        <is>
          <t>E. Yolanda</t>
        </is>
      </c>
    </row>
    <row r="14" ht="20" customHeight="1">
      <c r="A14" s="6" t="inlineStr">
        <is>
          <t>BRN-07</t>
        </is>
      </c>
      <c r="B14" s="6" t="inlineStr">
        <is>
          <t>Security SOC Incident On-Call</t>
        </is>
      </c>
      <c r="C14" s="62" t="n">
        <v>10</v>
      </c>
      <c r="D14" s="4" t="n">
        <v>5</v>
      </c>
      <c r="E14" s="4" t="n">
        <v>1</v>
      </c>
      <c r="F14" s="4" t="n">
        <v>0</v>
      </c>
      <c r="G14" s="6" t="inlineStr">
        <is>
          <t>Low</t>
        </is>
      </c>
      <c r="H14" s="6" t="inlineStr">
        <is>
          <t>Healthy 10-Person Rotation</t>
        </is>
      </c>
      <c r="I14" s="43" t="inlineStr">
        <is>
          <t>Optimal</t>
        </is>
      </c>
      <c r="J14" s="6" t="inlineStr">
        <is>
          <t>E. Yolanda</t>
        </is>
      </c>
    </row>
    <row r="15" ht="20" customHeight="1">
      <c r="A15" s="9" t="inlineStr">
        <is>
          <t>BRN-08</t>
        </is>
      </c>
      <c r="B15" s="9" t="inlineStr">
        <is>
          <t>Quality Automation &amp; Staging Grid</t>
        </is>
      </c>
      <c r="C15" s="63" t="n">
        <v>7</v>
      </c>
      <c r="D15" s="7" t="n">
        <v>3</v>
      </c>
      <c r="E15" s="7" t="n">
        <v>0</v>
      </c>
      <c r="F15" s="7" t="n">
        <v>0</v>
      </c>
      <c r="G15" s="9" t="inlineStr">
        <is>
          <t>Low</t>
        </is>
      </c>
      <c r="H15" s="9" t="inlineStr">
        <is>
          <t>Zero Night On-Call Roster</t>
        </is>
      </c>
      <c r="I15" s="43" t="inlineStr">
        <is>
          <t>Optimal</t>
        </is>
      </c>
      <c r="J15" s="9" t="inlineStr">
        <is>
          <t>E. Yolanda</t>
        </is>
      </c>
    </row>
    <row r="16" ht="20" customHeight="1">
      <c r="A16" s="6" t="inlineStr">
        <is>
          <t>BRN-09</t>
        </is>
      </c>
      <c r="B16" s="6" t="inlineStr">
        <is>
          <t>AI &amp; Model Training Operations</t>
        </is>
      </c>
      <c r="C16" s="62" t="n">
        <v>16</v>
      </c>
      <c r="D16" s="4" t="n">
        <v>10</v>
      </c>
      <c r="E16" s="4" t="n">
        <v>3</v>
      </c>
      <c r="F16" s="4" t="n">
        <v>2</v>
      </c>
      <c r="G16" s="6" t="inlineStr">
        <is>
          <t>Medium</t>
        </is>
      </c>
      <c r="H16" s="6" t="inlineStr">
        <is>
          <t>Small 4-Person Squad</t>
        </is>
      </c>
      <c r="I16" s="44" t="inlineStr">
        <is>
          <t>In Review</t>
        </is>
      </c>
      <c r="J16" s="6" t="inlineStr">
        <is>
          <t>E. Yolanda</t>
        </is>
      </c>
    </row>
    <row r="17" ht="20" customHeight="1">
      <c r="A17" s="9" t="inlineStr">
        <is>
          <t>BRN-10</t>
        </is>
      </c>
      <c r="B17" s="9" t="inlineStr">
        <is>
          <t>Wealth Management Client Portal</t>
        </is>
      </c>
      <c r="C17" s="63" t="n">
        <v>8</v>
      </c>
      <c r="D17" s="7" t="n">
        <v>4</v>
      </c>
      <c r="E17" s="7" t="n">
        <v>1</v>
      </c>
      <c r="F17" s="7" t="n">
        <v>0</v>
      </c>
      <c r="G17" s="9" t="inlineStr">
        <is>
          <t>Low</t>
        </is>
      </c>
      <c r="H17" s="9" t="inlineStr">
        <is>
          <t>Healthy 6-Person Rotation</t>
        </is>
      </c>
      <c r="I17" s="43" t="inlineStr">
        <is>
          <t>Optimal</t>
        </is>
      </c>
      <c r="J17" s="9" t="inlineStr">
        <is>
          <t>E. Yolanda</t>
        </is>
      </c>
    </row>
    <row r="18" ht="20" customHeight="1">
      <c r="A18" s="6" t="inlineStr">
        <is>
          <t>BRN-11</t>
        </is>
      </c>
      <c r="B18" s="6" t="inlineStr">
        <is>
          <t>Corporate Treasury Dealing Desk</t>
        </is>
      </c>
      <c r="C18" s="62" t="n">
        <v>6.5</v>
      </c>
      <c r="D18" s="4" t="n">
        <v>2</v>
      </c>
      <c r="E18" s="4" t="n">
        <v>0</v>
      </c>
      <c r="F18" s="4" t="n">
        <v>0</v>
      </c>
      <c r="G18" s="6" t="inlineStr">
        <is>
          <t>Low</t>
        </is>
      </c>
      <c r="H18" s="6" t="inlineStr">
        <is>
          <t>Zero Weekend Support</t>
        </is>
      </c>
      <c r="I18" s="43" t="inlineStr">
        <is>
          <t>Optimal</t>
        </is>
      </c>
      <c r="J18" s="6" t="inlineStr">
        <is>
          <t>E. Yolanda</t>
        </is>
      </c>
    </row>
    <row r="19" ht="20" customHeight="1">
      <c r="A19" s="9" t="inlineStr">
        <is>
          <t>BRN-12</t>
        </is>
      </c>
      <c r="B19" s="9" t="inlineStr">
        <is>
          <t>Open Banking Partner Integrations</t>
        </is>
      </c>
      <c r="C19" s="63" t="n">
        <v>13.5</v>
      </c>
      <c r="D19" s="7" t="n">
        <v>7</v>
      </c>
      <c r="E19" s="7" t="n">
        <v>2</v>
      </c>
      <c r="F19" s="7" t="n">
        <v>1</v>
      </c>
      <c r="G19" s="9" t="inlineStr">
        <is>
          <t>Low</t>
        </is>
      </c>
      <c r="H19" s="9" t="inlineStr">
        <is>
          <t>Healthy 6-Person Rotation</t>
        </is>
      </c>
      <c r="I19" s="43" t="inlineStr">
        <is>
          <t>Optimal</t>
        </is>
      </c>
      <c r="J19" s="9" t="inlineStr">
        <is>
          <t>E. Yolanda</t>
        </is>
      </c>
    </row>
    <row r="20" ht="20" customHeight="1">
      <c r="A20" s="6" t="inlineStr">
        <is>
          <t>BRN-13</t>
        </is>
      </c>
      <c r="B20" s="6" t="inlineStr">
        <is>
          <t>Corporate HR &amp; Internal Systems</t>
        </is>
      </c>
      <c r="C20" s="62" t="n">
        <v>5</v>
      </c>
      <c r="D20" s="4" t="n">
        <v>2</v>
      </c>
      <c r="E20" s="4" t="n">
        <v>0</v>
      </c>
      <c r="F20" s="4" t="n">
        <v>0</v>
      </c>
      <c r="G20" s="6" t="inlineStr">
        <is>
          <t>Low</t>
        </is>
      </c>
      <c r="H20" s="6" t="inlineStr">
        <is>
          <t>Zero Night Shift Needed</t>
        </is>
      </c>
      <c r="I20" s="43" t="inlineStr">
        <is>
          <t>Optimal</t>
        </is>
      </c>
      <c r="J20" s="6" t="inlineStr">
        <is>
          <t>E. Yolanda</t>
        </is>
      </c>
    </row>
    <row r="21" ht="20" customHeight="1">
      <c r="A21" s="9" t="inlineStr">
        <is>
          <t>BRN-14</t>
        </is>
      </c>
      <c r="B21" s="9" t="inlineStr">
        <is>
          <t>Merchant QRIS Payment Settlement</t>
        </is>
      </c>
      <c r="C21" s="63" t="n">
        <v>18</v>
      </c>
      <c r="D21" s="7" t="n">
        <v>12</v>
      </c>
      <c r="E21" s="7" t="n">
        <v>4</v>
      </c>
      <c r="F21" s="7" t="n">
        <v>2</v>
      </c>
      <c r="G21" s="9" t="inlineStr">
        <is>
          <t>Medium</t>
        </is>
      </c>
      <c r="H21" s="9" t="inlineStr">
        <is>
          <t>Understaffed 5-Person</t>
        </is>
      </c>
      <c r="I21" s="44" t="inlineStr">
        <is>
          <t>In Review</t>
        </is>
      </c>
      <c r="J21" s="9" t="inlineStr">
        <is>
          <t>E. Yolanda</t>
        </is>
      </c>
    </row>
    <row r="22" ht="20" customHeight="1">
      <c r="A22" s="6" t="inlineStr">
        <is>
          <t>BRN-15</t>
        </is>
      </c>
      <c r="B22" s="6" t="inlineStr">
        <is>
          <t>Student Savings Gamification App</t>
        </is>
      </c>
      <c r="C22" s="62" t="n">
        <v>7.5</v>
      </c>
      <c r="D22" s="4" t="n">
        <v>3</v>
      </c>
      <c r="E22" s="4" t="n">
        <v>1</v>
      </c>
      <c r="F22" s="4" t="n">
        <v>0</v>
      </c>
      <c r="G22" s="6" t="inlineStr">
        <is>
          <t>Low</t>
        </is>
      </c>
      <c r="H22" s="6" t="inlineStr">
        <is>
          <t>Healthy 6-Person Rotation</t>
        </is>
      </c>
      <c r="I22" s="43" t="inlineStr">
        <is>
          <t>Optimal</t>
        </is>
      </c>
      <c r="J22" s="6" t="inlineStr">
        <is>
          <t>E. Yolanda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2" customWidth="1" min="2" max="2"/>
    <col width="20" customWidth="1" min="3" max="3"/>
    <col width="18" customWidth="1" min="4" max="4"/>
    <col width="16" customWidth="1" min="5" max="5"/>
    <col width="18" customWidth="1" min="6" max="6"/>
    <col width="22" customWidth="1" min="7" max="7"/>
    <col width="32" customWidth="1" min="8" max="8"/>
    <col width="34" customWidth="1" min="9" max="9"/>
    <col width="16" customWidth="1" min="10" max="10"/>
  </cols>
  <sheetData>
    <row r="1" ht="28" customHeight="1">
      <c r="A1" s="45" t="inlineStr">
        <is>
          <t>📢 DEVELOPER EMPLOYEE NET PROMOTER SCORE (eNPS) &amp; CULTURE HEALTH</t>
        </is>
      </c>
    </row>
    <row r="2">
      <c r="A2" s="2" t="inlineStr">
        <is>
          <t>Developer satisfaction surveys, promoters vs detractors, tool friction points, and culture pulse.</t>
        </is>
      </c>
    </row>
    <row r="4" ht="18" customHeight="1">
      <c r="A4" s="46" t="inlineStr">
        <is>
          <t>TOTAL PULSE RESPONDENTS</t>
        </is>
      </c>
      <c r="B4" s="96" t="n"/>
      <c r="C4" s="46" t="inlineStr">
        <is>
          <t>TOTAL PROMOTER VOTES</t>
        </is>
      </c>
      <c r="D4" s="96" t="n"/>
      <c r="E4" s="46" t="inlineStr">
        <is>
          <t>FLEET OVERALL DEVELOPER ENPS</t>
        </is>
      </c>
      <c r="F4" s="96" t="n"/>
      <c r="G4" s="46" t="inlineStr">
        <is>
          <t>AVERAGE TRIBE ENPS SCORE</t>
        </is>
      </c>
      <c r="H4" s="97" t="n"/>
      <c r="I4" s="97" t="n"/>
      <c r="J4" s="96" t="n"/>
    </row>
    <row r="5" ht="22" customHeight="1">
      <c r="A5" s="65">
        <f>SUM(C8:C22)</f>
        <v/>
      </c>
      <c r="B5" s="96" t="n"/>
      <c r="C5" s="66">
        <f>SUM(D8:D22)</f>
        <v/>
      </c>
      <c r="D5" s="96" t="n"/>
      <c r="E5" s="67">
        <f>(SUM(D8:D22)-SUM(F8:F22))/SUM(C8:C22)*100</f>
        <v/>
      </c>
      <c r="F5" s="96" t="n"/>
      <c r="G5" s="67">
        <f>AVERAGE(G8:G22)</f>
        <v/>
      </c>
      <c r="H5" s="97" t="n"/>
      <c r="I5" s="97" t="n"/>
      <c r="J5" s="96" t="n"/>
    </row>
    <row r="7" ht="24" customHeight="1">
      <c r="A7" s="3" t="inlineStr">
        <is>
          <t>SURVEY ID</t>
        </is>
      </c>
      <c r="B7" s="3" t="inlineStr">
        <is>
          <t>ENGINEERING TRIBE / DOMAIN</t>
        </is>
      </c>
      <c r="C7" s="3" t="inlineStr">
        <is>
          <t>SURVEY PARTICIPANTS</t>
        </is>
      </c>
      <c r="D7" s="3" t="inlineStr">
        <is>
          <t>PROMOTERS COUNT</t>
        </is>
      </c>
      <c r="E7" s="3" t="inlineStr">
        <is>
          <t>PASSIVES COUNT</t>
        </is>
      </c>
      <c r="F7" s="3" t="inlineStr">
        <is>
          <t>DETRACTORS COUNT</t>
        </is>
      </c>
      <c r="G7" s="3" t="inlineStr">
        <is>
          <t>DEVELOPER eNPS SCORE</t>
        </is>
      </c>
      <c r="H7" s="3" t="inlineStr">
        <is>
          <t>PRIMARY SATISFACTION DRIVER</t>
        </is>
      </c>
      <c r="I7" s="3" t="inlineStr">
        <is>
          <t>TOP FRICTION COMPLAINT</t>
        </is>
      </c>
      <c r="J7" s="3" t="inlineStr">
        <is>
          <t>PULSE STATUS</t>
        </is>
      </c>
    </row>
    <row r="8" ht="20" customHeight="1">
      <c r="A8" s="6" t="inlineStr">
        <is>
          <t>NPS-01</t>
        </is>
      </c>
      <c r="B8" s="6" t="inlineStr">
        <is>
          <t>Core Banking Ledger Squad</t>
        </is>
      </c>
      <c r="C8" s="4" t="n">
        <v>62</v>
      </c>
      <c r="D8" s="4" t="n">
        <v>44</v>
      </c>
      <c r="E8" s="4" t="n">
        <v>14</v>
      </c>
      <c r="F8" s="4" t="n">
        <v>4</v>
      </c>
      <c r="G8" s="6">
        <f>(D8-F8)/C8*100</f>
        <v/>
      </c>
      <c r="H8" s="6" t="inlineStr">
        <is>
          <t>Autonomy in Microservices Tech Stack</t>
        </is>
      </c>
      <c r="I8" s="6" t="inlineStr">
        <is>
          <t>Legacy SQL Schema Stored Procedures</t>
        </is>
      </c>
      <c r="J8" s="43" t="inlineStr">
        <is>
          <t>Optimal</t>
        </is>
      </c>
    </row>
    <row r="9" ht="20" customHeight="1">
      <c r="A9" s="9" t="inlineStr">
        <is>
          <t>NPS-02</t>
        </is>
      </c>
      <c r="B9" s="9" t="inlineStr">
        <is>
          <t>Mobile SuperApp Engineering</t>
        </is>
      </c>
      <c r="C9" s="7" t="n">
        <v>74</v>
      </c>
      <c r="D9" s="7" t="n">
        <v>48</v>
      </c>
      <c r="E9" s="7" t="n">
        <v>20</v>
      </c>
      <c r="F9" s="7" t="n">
        <v>6</v>
      </c>
      <c r="G9" s="9">
        <f>(D9-F9)/C9*100</f>
        <v/>
      </c>
      <c r="H9" s="9" t="inlineStr">
        <is>
          <t>Fast CI/CD Build Times (&lt; 8 mins)</t>
        </is>
      </c>
      <c r="I9" s="9" t="inlineStr">
        <is>
          <t>Frequent Design System Revisions</t>
        </is>
      </c>
      <c r="J9" s="43" t="inlineStr">
        <is>
          <t>Optimal</t>
        </is>
      </c>
    </row>
    <row r="10" ht="20" customHeight="1">
      <c r="A10" s="6" t="inlineStr">
        <is>
          <t>NPS-03</t>
        </is>
      </c>
      <c r="B10" s="6" t="inlineStr">
        <is>
          <t>Digital Lending Micro-Credit</t>
        </is>
      </c>
      <c r="C10" s="4" t="n">
        <v>40</v>
      </c>
      <c r="D10" s="4" t="n">
        <v>20</v>
      </c>
      <c r="E10" s="4" t="n">
        <v>14</v>
      </c>
      <c r="F10" s="4" t="n">
        <v>6</v>
      </c>
      <c r="G10" s="6">
        <f>(D10-F10)/C10*100</f>
        <v/>
      </c>
      <c r="H10" s="6" t="inlineStr">
        <is>
          <t>High Impact Business Mission</t>
        </is>
      </c>
      <c r="I10" s="6" t="inlineStr">
        <is>
          <t>Excessive Scope Churn in Sprints</t>
        </is>
      </c>
      <c r="J10" s="44" t="inlineStr">
        <is>
          <t>In Review</t>
        </is>
      </c>
    </row>
    <row r="11" ht="20" customHeight="1">
      <c r="A11" s="9" t="inlineStr">
        <is>
          <t>NPS-04</t>
        </is>
      </c>
      <c r="B11" s="9" t="inlineStr">
        <is>
          <t>Cloud Platform SRE &amp; DevOps</t>
        </is>
      </c>
      <c r="C11" s="7" t="n">
        <v>52</v>
      </c>
      <c r="D11" s="7" t="n">
        <v>42</v>
      </c>
      <c r="E11" s="7" t="n">
        <v>8</v>
      </c>
      <c r="F11" s="7" t="n">
        <v>2</v>
      </c>
      <c r="G11" s="9">
        <f>(D11-F11)/C11*100</f>
        <v/>
      </c>
      <c r="H11" s="9" t="inlineStr">
        <is>
          <t>Full GitOps &amp; Terraform Automation</t>
        </is>
      </c>
      <c r="I11" s="9" t="inlineStr">
        <is>
          <t>Outdated Cloud IAM Approval Tool</t>
        </is>
      </c>
      <c r="J11" s="43" t="inlineStr">
        <is>
          <t>Optimal</t>
        </is>
      </c>
    </row>
    <row r="12" ht="20" customHeight="1">
      <c r="A12" s="6" t="inlineStr">
        <is>
          <t>NPS-05</t>
        </is>
      </c>
      <c r="B12" s="6" t="inlineStr">
        <is>
          <t>Enterprise Data &amp; Analytics</t>
        </is>
      </c>
      <c r="C12" s="4" t="n">
        <v>58</v>
      </c>
      <c r="D12" s="4" t="n">
        <v>38</v>
      </c>
      <c r="E12" s="4" t="n">
        <v>16</v>
      </c>
      <c r="F12" s="4" t="n">
        <v>4</v>
      </c>
      <c r="G12" s="6">
        <f>(D12-F12)/C12*100</f>
        <v/>
      </c>
      <c r="H12" s="6" t="inlineStr">
        <is>
          <t>Modern BigQuery &amp; dbt Tooling</t>
        </is>
      </c>
      <c r="I12" s="6" t="inlineStr">
        <is>
          <t>Ad-hoc Business Query Requests</t>
        </is>
      </c>
      <c r="J12" s="43" t="inlineStr">
        <is>
          <t>Optimal</t>
        </is>
      </c>
    </row>
    <row r="13" ht="20" customHeight="1">
      <c r="A13" s="9" t="inlineStr">
        <is>
          <t>NPS-06</t>
        </is>
      </c>
      <c r="B13" s="9" t="inlineStr">
        <is>
          <t>Digital Payments &amp; Switch</t>
        </is>
      </c>
      <c r="C13" s="7" t="n">
        <v>46</v>
      </c>
      <c r="D13" s="7" t="n">
        <v>34</v>
      </c>
      <c r="E13" s="7" t="n">
        <v>10</v>
      </c>
      <c r="F13" s="7" t="n">
        <v>2</v>
      </c>
      <c r="G13" s="9">
        <f>(D13-F13)/C13*100</f>
        <v/>
      </c>
      <c r="H13" s="9" t="inlineStr">
        <is>
          <t>Zero-Downtime Deployment Record</t>
        </is>
      </c>
      <c r="I13" s="9" t="inlineStr">
        <is>
          <t>Regulatory Sandbox Testing Delays</t>
        </is>
      </c>
      <c r="J13" s="43" t="inlineStr">
        <is>
          <t>Optimal</t>
        </is>
      </c>
    </row>
    <row r="14" ht="20" customHeight="1">
      <c r="A14" s="6" t="inlineStr">
        <is>
          <t>NPS-07</t>
        </is>
      </c>
      <c r="B14" s="6" t="inlineStr">
        <is>
          <t>Security Engineering SecOps</t>
        </is>
      </c>
      <c r="C14" s="4" t="n">
        <v>30</v>
      </c>
      <c r="D14" s="4" t="n">
        <v>25</v>
      </c>
      <c r="E14" s="4" t="n">
        <v>4</v>
      </c>
      <c r="F14" s="4" t="n">
        <v>1</v>
      </c>
      <c r="G14" s="6">
        <f>(D14-F14)/C14*100</f>
        <v/>
      </c>
      <c r="H14" s="6" t="inlineStr">
        <is>
          <t>Executive CISO Backing &amp; Culture</t>
        </is>
      </c>
      <c r="I14" s="6" t="inlineStr">
        <is>
          <t>Developer Pushback on Secret Scanning</t>
        </is>
      </c>
      <c r="J14" s="43" t="inlineStr">
        <is>
          <t>Optimal</t>
        </is>
      </c>
    </row>
    <row r="15" ht="20" customHeight="1">
      <c r="A15" s="9" t="inlineStr">
        <is>
          <t>NPS-08</t>
        </is>
      </c>
      <c r="B15" s="9" t="inlineStr">
        <is>
          <t>Quality Automation (QA)</t>
        </is>
      </c>
      <c r="C15" s="7" t="n">
        <v>45</v>
      </c>
      <c r="D15" s="7" t="n">
        <v>26</v>
      </c>
      <c r="E15" s="7" t="n">
        <v>14</v>
      </c>
      <c r="F15" s="7" t="n">
        <v>5</v>
      </c>
      <c r="G15" s="9">
        <f>(D15-F15)/C15*100</f>
        <v/>
      </c>
      <c r="H15" s="9" t="inlineStr">
        <is>
          <t>Support for Modern Playwright Stack</t>
        </is>
      </c>
      <c r="I15" s="9" t="inlineStr">
        <is>
          <t>Flaky Staging Test Data Fixtures</t>
        </is>
      </c>
      <c r="J15" s="44" t="inlineStr">
        <is>
          <t>In Review</t>
        </is>
      </c>
    </row>
    <row r="16" ht="20" customHeight="1">
      <c r="A16" s="6" t="inlineStr">
        <is>
          <t>NPS-09</t>
        </is>
      </c>
      <c r="B16" s="6" t="inlineStr">
        <is>
          <t>AI &amp; Model Training Labs</t>
        </is>
      </c>
      <c r="C16" s="4" t="n">
        <v>26</v>
      </c>
      <c r="D16" s="4" t="n">
        <v>22</v>
      </c>
      <c r="E16" s="4" t="n">
        <v>3</v>
      </c>
      <c r="F16" s="4" t="n">
        <v>1</v>
      </c>
      <c r="G16" s="6">
        <f>(D16-F16)/C16*100</f>
        <v/>
      </c>
      <c r="H16" s="6" t="inlineStr">
        <is>
          <t>NVIDIA H100 Cluster Compute Access</t>
        </is>
      </c>
      <c r="I16" s="6" t="inlineStr">
        <is>
          <t>Data Cleaning Pipeline Manual Work</t>
        </is>
      </c>
      <c r="J16" s="43" t="inlineStr">
        <is>
          <t>Optimal</t>
        </is>
      </c>
    </row>
    <row r="17" ht="20" customHeight="1">
      <c r="A17" s="9" t="inlineStr">
        <is>
          <t>NPS-10</t>
        </is>
      </c>
      <c r="B17" s="9" t="inlineStr">
        <is>
          <t>Wealth Management Advisory</t>
        </is>
      </c>
      <c r="C17" s="7" t="n">
        <v>22</v>
      </c>
      <c r="D17" s="7" t="n">
        <v>16</v>
      </c>
      <c r="E17" s="7" t="n">
        <v>5</v>
      </c>
      <c r="F17" s="7" t="n">
        <v>1</v>
      </c>
      <c r="G17" s="9">
        <f>(D17-F17)/C17*100</f>
        <v/>
      </c>
      <c r="H17" s="9" t="inlineStr">
        <is>
          <t>Collaborative Small Agile Squad</t>
        </is>
      </c>
      <c r="I17" s="9" t="inlineStr">
        <is>
          <t>Complex Investment Math Validation</t>
        </is>
      </c>
      <c r="J17" s="43" t="inlineStr">
        <is>
          <t>Optimal</t>
        </is>
      </c>
    </row>
    <row r="18" ht="20" customHeight="1">
      <c r="A18" s="6" t="inlineStr">
        <is>
          <t>NPS-11</t>
        </is>
      </c>
      <c r="B18" s="6" t="inlineStr">
        <is>
          <t>Corporate Treasury Dealing Desk</t>
        </is>
      </c>
      <c r="C18" s="4" t="n">
        <v>20</v>
      </c>
      <c r="D18" s="4" t="n">
        <v>14</v>
      </c>
      <c r="E18" s="4" t="n">
        <v>5</v>
      </c>
      <c r="F18" s="4" t="n">
        <v>1</v>
      </c>
      <c r="G18" s="6">
        <f>(D18-F18)/C18*100</f>
        <v/>
      </c>
      <c r="H18" s="6" t="inlineStr">
        <is>
          <t>High Stability Financial Platforms</t>
        </is>
      </c>
      <c r="I18" s="6" t="inlineStr">
        <is>
          <t>Restrictive Physical WAR Environment</t>
        </is>
      </c>
      <c r="J18" s="43" t="inlineStr">
        <is>
          <t>Optimal</t>
        </is>
      </c>
    </row>
    <row r="19" ht="20" customHeight="1">
      <c r="A19" s="9" t="inlineStr">
        <is>
          <t>NPS-12</t>
        </is>
      </c>
      <c r="B19" s="9" t="inlineStr">
        <is>
          <t>Open Banking Partner API</t>
        </is>
      </c>
      <c r="C19" s="7" t="n">
        <v>28</v>
      </c>
      <c r="D19" s="7" t="n">
        <v>20</v>
      </c>
      <c r="E19" s="7" t="n">
        <v>7</v>
      </c>
      <c r="F19" s="7" t="n">
        <v>1</v>
      </c>
      <c r="G19" s="9">
        <f>(D19-F19)/C19*100</f>
        <v/>
      </c>
      <c r="H19" s="9" t="inlineStr">
        <is>
          <t>Fast Dockerized Local Dev Workflow</t>
        </is>
      </c>
      <c r="I19" s="9" t="inlineStr">
        <is>
          <t>Partner Testing Sandbox Outages</t>
        </is>
      </c>
      <c r="J19" s="43" t="inlineStr">
        <is>
          <t>Optimal</t>
        </is>
      </c>
    </row>
    <row r="20" ht="20" customHeight="1">
      <c r="A20" s="6" t="inlineStr">
        <is>
          <t>NPS-13</t>
        </is>
      </c>
      <c r="B20" s="6" t="inlineStr">
        <is>
          <t>Corporate HR &amp; Internal Systems</t>
        </is>
      </c>
      <c r="C20" s="4" t="n">
        <v>32</v>
      </c>
      <c r="D20" s="4" t="n">
        <v>21</v>
      </c>
      <c r="E20" s="4" t="n">
        <v>9</v>
      </c>
      <c r="F20" s="4" t="n">
        <v>2</v>
      </c>
      <c r="G20" s="6">
        <f>(D20-F20)/C20*100</f>
        <v/>
      </c>
      <c r="H20" s="6" t="inlineStr">
        <is>
          <t>Good Work-Life Balance &amp; Hours</t>
        </is>
      </c>
      <c r="I20" s="6" t="inlineStr">
        <is>
          <t>Slow Vendor Support on Workday SaaS</t>
        </is>
      </c>
      <c r="J20" s="43" t="inlineStr">
        <is>
          <t>Optimal</t>
        </is>
      </c>
    </row>
    <row r="21" ht="20" customHeight="1">
      <c r="A21" s="9" t="inlineStr">
        <is>
          <t>NPS-14</t>
        </is>
      </c>
      <c r="B21" s="9" t="inlineStr">
        <is>
          <t>Merchant QRIS Payment Squad</t>
        </is>
      </c>
      <c r="C21" s="7" t="n">
        <v>32</v>
      </c>
      <c r="D21" s="7" t="n">
        <v>20</v>
      </c>
      <c r="E21" s="7" t="n">
        <v>9</v>
      </c>
      <c r="F21" s="7" t="n">
        <v>3</v>
      </c>
      <c r="G21" s="9">
        <f>(D21-F21)/C21*100</f>
        <v/>
      </c>
      <c r="H21" s="9" t="inlineStr">
        <is>
          <t>Strong Team Camaderie &amp; Ownership</t>
        </is>
      </c>
      <c r="I21" s="9" t="inlineStr">
        <is>
          <t>High Peak Hour Support Interruptions</t>
        </is>
      </c>
      <c r="J21" s="43" t="inlineStr">
        <is>
          <t>Optimal</t>
        </is>
      </c>
    </row>
    <row r="22" ht="20" customHeight="1">
      <c r="A22" s="6" t="inlineStr">
        <is>
          <t>NPS-15</t>
        </is>
      </c>
      <c r="B22" s="6" t="inlineStr">
        <is>
          <t>Student Savings Gamification</t>
        </is>
      </c>
      <c r="C22" s="4" t="n">
        <v>20</v>
      </c>
      <c r="D22" s="4" t="n">
        <v>15</v>
      </c>
      <c r="E22" s="4" t="n">
        <v>4</v>
      </c>
      <c r="F22" s="4" t="n">
        <v>1</v>
      </c>
      <c r="G22" s="6">
        <f>(D22-F22)/C22*100</f>
        <v/>
      </c>
      <c r="H22" s="6" t="inlineStr">
        <is>
          <t>Creative Freedom in UI Animations</t>
        </is>
      </c>
      <c r="I22" s="6" t="inlineStr">
        <is>
          <t>Tight Marketing Launch Deadlines</t>
        </is>
      </c>
      <c r="J22" s="43" t="inlineStr">
        <is>
          <t>Optimal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16" customWidth="1" min="3" max="3"/>
    <col width="30" customWidth="1" min="4" max="4"/>
    <col width="18" customWidth="1" min="5" max="5"/>
    <col width="20" customWidth="1" min="6" max="6"/>
    <col width="22" customWidth="1" min="7" max="7"/>
    <col width="22" customWidth="1" min="8" max="8"/>
    <col width="16" customWidth="1" min="9" max="9"/>
    <col width="18" customWidth="1" min="10" max="10"/>
  </cols>
  <sheetData>
    <row r="1" ht="28" customHeight="1">
      <c r="A1" s="45" t="inlineStr">
        <is>
          <t>💼 TECH CONTRACTOR, CONTINGENT WORKFORCE &amp; OUTSOURCE VENDOR MANAGEMENT</t>
        </is>
      </c>
    </row>
    <row r="2">
      <c r="A2" s="2" t="inlineStr">
        <is>
          <t>Tracking external software engineering vendors, monthly budget spend, delivery SLAs, and PR quality.</t>
        </is>
      </c>
    </row>
    <row r="4" ht="18" customHeight="1">
      <c r="A4" s="46" t="inlineStr">
        <is>
          <t>EXTERNAL TECH STAFFING</t>
        </is>
      </c>
      <c r="B4" s="96" t="n"/>
      <c r="C4" s="46" t="inlineStr">
        <is>
          <t>MONTHLY CONTRACTOR SPEND</t>
        </is>
      </c>
      <c r="D4" s="96" t="n"/>
      <c r="E4" s="46" t="inlineStr">
        <is>
          <t>AVERAGE DELIVERY SLA ATTAINMENT</t>
        </is>
      </c>
      <c r="F4" s="96" t="n"/>
      <c r="G4" s="46" t="inlineStr">
        <is>
          <t>AVERAGE PR QUALITY PASS RATE</t>
        </is>
      </c>
      <c r="H4" s="97" t="n"/>
      <c r="I4" s="97" t="n"/>
      <c r="J4" s="96" t="n"/>
    </row>
    <row r="5" ht="22" customHeight="1">
      <c r="A5" s="65">
        <f>SUM(C8:C22)</f>
        <v/>
      </c>
      <c r="B5" s="96" t="n"/>
      <c r="C5" s="68">
        <f>SUM(E8:E22)</f>
        <v/>
      </c>
      <c r="D5" s="96" t="n"/>
      <c r="E5" s="50">
        <f>AVERAGE(F8:F22)</f>
        <v/>
      </c>
      <c r="F5" s="96" t="n"/>
      <c r="G5" s="50">
        <f>AVERAGE(G8:G22)</f>
        <v/>
      </c>
      <c r="H5" s="97" t="n"/>
      <c r="I5" s="97" t="n"/>
      <c r="J5" s="96" t="n"/>
    </row>
    <row r="7" ht="24" customHeight="1">
      <c r="A7" s="3" t="inlineStr">
        <is>
          <t>VENDOR ID</t>
        </is>
      </c>
      <c r="B7" s="3" t="inlineStr">
        <is>
          <t>OUTSOURCE SOFTWARE HOUSE / VENDOR</t>
        </is>
      </c>
      <c r="C7" s="3" t="inlineStr">
        <is>
          <t>ENG HEADCOUNT</t>
        </is>
      </c>
      <c r="D7" s="3" t="inlineStr">
        <is>
          <t>SPECIALIZATION DELIVERED</t>
        </is>
      </c>
      <c r="E7" s="3" t="inlineStr">
        <is>
          <t>MONTHLY SPEND ($)</t>
        </is>
      </c>
      <c r="F7" s="3" t="inlineStr">
        <is>
          <t>DELIVERY SLA MET %</t>
        </is>
      </c>
      <c r="G7" s="3" t="inlineStr">
        <is>
          <t>CODE REVIEW PR PASS %</t>
        </is>
      </c>
      <c r="H7" s="3" t="inlineStr">
        <is>
          <t>TIMECARD AUDIT STATUS</t>
        </is>
      </c>
      <c r="I7" s="3" t="inlineStr">
        <is>
          <t>VENDOR RATING</t>
        </is>
      </c>
      <c r="J7" s="3" t="inlineStr">
        <is>
          <t>SOURCING LEAD</t>
        </is>
      </c>
    </row>
    <row r="8" ht="20" customHeight="1">
      <c r="A8" s="6" t="inlineStr">
        <is>
          <t>VND-ENG-01</t>
        </is>
      </c>
      <c r="B8" s="6" t="inlineStr">
        <is>
          <t>PT Mitrais Global Tech</t>
        </is>
      </c>
      <c r="C8" s="4" t="n">
        <v>25</v>
      </c>
      <c r="D8" s="6" t="inlineStr">
        <is>
          <t>Java Backend &amp; Microservices</t>
        </is>
      </c>
      <c r="E8" s="62" t="n">
        <v>75000</v>
      </c>
      <c r="F8" s="52" t="n">
        <v>0.985</v>
      </c>
      <c r="G8" s="52" t="n">
        <v>0.9399999999999999</v>
      </c>
      <c r="H8" s="6" t="inlineStr">
        <is>
          <t>Compliant</t>
        </is>
      </c>
      <c r="I8" s="43" t="inlineStr">
        <is>
          <t>Optimal</t>
        </is>
      </c>
      <c r="J8" s="6" t="inlineStr">
        <is>
          <t>A. Pratama</t>
        </is>
      </c>
    </row>
    <row r="9" ht="20" customHeight="1">
      <c r="A9" s="9" t="inlineStr">
        <is>
          <t>VND-ENG-02</t>
        </is>
      </c>
      <c r="B9" s="9" t="inlineStr">
        <is>
          <t>PT Phintraco Technology</t>
        </is>
      </c>
      <c r="C9" s="7" t="n">
        <v>20</v>
      </c>
      <c r="D9" s="9" t="inlineStr">
        <is>
          <t>Mobile Android &amp; iOS Squads</t>
        </is>
      </c>
      <c r="E9" s="63" t="n">
        <v>60000</v>
      </c>
      <c r="F9" s="53" t="n">
        <v>0.97</v>
      </c>
      <c r="G9" s="53" t="n">
        <v>0.925</v>
      </c>
      <c r="H9" s="9" t="inlineStr">
        <is>
          <t>Compliant</t>
        </is>
      </c>
      <c r="I9" s="43" t="inlineStr">
        <is>
          <t>Optimal</t>
        </is>
      </c>
      <c r="J9" s="9" t="inlineStr">
        <is>
          <t>A. Pratama</t>
        </is>
      </c>
    </row>
    <row r="10" ht="20" customHeight="1">
      <c r="A10" s="6" t="inlineStr">
        <is>
          <t>VND-ENG-03</t>
        </is>
      </c>
      <c r="B10" s="6" t="inlineStr">
        <is>
          <t>Wipro Limited Indonesia</t>
        </is>
      </c>
      <c r="C10" s="4" t="n">
        <v>18</v>
      </c>
      <c r="D10" s="6" t="inlineStr">
        <is>
          <t>Quality Engineering &amp; Test Autom</t>
        </is>
      </c>
      <c r="E10" s="62" t="n">
        <v>54000</v>
      </c>
      <c r="F10" s="52" t="n">
        <v>0.965</v>
      </c>
      <c r="G10" s="52" t="n">
        <v>0.91</v>
      </c>
      <c r="H10" s="6" t="inlineStr">
        <is>
          <t>Compliant</t>
        </is>
      </c>
      <c r="I10" s="43" t="inlineStr">
        <is>
          <t>Optimal</t>
        </is>
      </c>
      <c r="J10" s="6" t="inlineStr">
        <is>
          <t>A. Pratama</t>
        </is>
      </c>
    </row>
    <row r="11" ht="20" customHeight="1">
      <c r="A11" s="9" t="inlineStr">
        <is>
          <t>VND-ENG-04</t>
        </is>
      </c>
      <c r="B11" s="9" t="inlineStr">
        <is>
          <t>Cognizant Technology Solutions</t>
        </is>
      </c>
      <c r="C11" s="7" t="n">
        <v>15</v>
      </c>
      <c r="D11" s="9" t="inlineStr">
        <is>
          <t>Cloud Migration &amp; Terraform</t>
        </is>
      </c>
      <c r="E11" s="63" t="n">
        <v>65000</v>
      </c>
      <c r="F11" s="53" t="n">
        <v>0.99</v>
      </c>
      <c r="G11" s="53" t="n">
        <v>0.955</v>
      </c>
      <c r="H11" s="9" t="inlineStr">
        <is>
          <t>Compliant</t>
        </is>
      </c>
      <c r="I11" s="43" t="inlineStr">
        <is>
          <t>Optimal</t>
        </is>
      </c>
      <c r="J11" s="9" t="inlineStr">
        <is>
          <t>A. Pratama</t>
        </is>
      </c>
    </row>
    <row r="12" ht="20" customHeight="1">
      <c r="A12" s="6" t="inlineStr">
        <is>
          <t>VND-ENG-05</t>
        </is>
      </c>
      <c r="B12" s="6" t="inlineStr">
        <is>
          <t>Accenture Interactive SEA</t>
        </is>
      </c>
      <c r="C12" s="4" t="n">
        <v>12</v>
      </c>
      <c r="D12" s="6" t="inlineStr">
        <is>
          <t>Frontend Next.js Web Experience</t>
        </is>
      </c>
      <c r="E12" s="62" t="n">
        <v>58000</v>
      </c>
      <c r="F12" s="52" t="n">
        <v>0.96</v>
      </c>
      <c r="G12" s="52" t="n">
        <v>0.93</v>
      </c>
      <c r="H12" s="6" t="inlineStr">
        <is>
          <t>Compliant</t>
        </is>
      </c>
      <c r="I12" s="43" t="inlineStr">
        <is>
          <t>Optimal</t>
        </is>
      </c>
      <c r="J12" s="6" t="inlineStr">
        <is>
          <t>A. Pratama</t>
        </is>
      </c>
    </row>
    <row r="13" ht="20" customHeight="1">
      <c r="A13" s="9" t="inlineStr">
        <is>
          <t>VND-ENG-06</t>
        </is>
      </c>
      <c r="B13" s="9" t="inlineStr">
        <is>
          <t>PT Infosys Solusi Terpadu</t>
        </is>
      </c>
      <c r="C13" s="7" t="n">
        <v>14</v>
      </c>
      <c r="D13" s="9" t="inlineStr">
        <is>
          <t>Core Banking Legacy Integration</t>
        </is>
      </c>
      <c r="E13" s="63" t="n">
        <v>42000</v>
      </c>
      <c r="F13" s="53" t="n">
        <v>0.955</v>
      </c>
      <c r="G13" s="53" t="n">
        <v>0.895</v>
      </c>
      <c r="H13" s="9" t="inlineStr">
        <is>
          <t>Compliant</t>
        </is>
      </c>
      <c r="I13" s="44" t="inlineStr">
        <is>
          <t>In Review</t>
        </is>
      </c>
      <c r="J13" s="9" t="inlineStr">
        <is>
          <t>A. Pratama</t>
        </is>
      </c>
    </row>
    <row r="14" ht="20" customHeight="1">
      <c r="A14" s="6" t="inlineStr">
        <is>
          <t>VND-ENG-07</t>
        </is>
      </c>
      <c r="B14" s="6" t="inlineStr">
        <is>
          <t>Tata Consultancy Services (TCS)</t>
        </is>
      </c>
      <c r="C14" s="4" t="n">
        <v>16</v>
      </c>
      <c r="D14" s="6" t="inlineStr">
        <is>
          <t>Data Pipeline &amp; ETL BigQuery</t>
        </is>
      </c>
      <c r="E14" s="62" t="n">
        <v>48000</v>
      </c>
      <c r="F14" s="52" t="n">
        <v>0.975</v>
      </c>
      <c r="G14" s="52" t="n">
        <v>0.9350000000000001</v>
      </c>
      <c r="H14" s="6" t="inlineStr">
        <is>
          <t>Compliant</t>
        </is>
      </c>
      <c r="I14" s="43" t="inlineStr">
        <is>
          <t>Optimal</t>
        </is>
      </c>
      <c r="J14" s="6" t="inlineStr">
        <is>
          <t>A. Pratama</t>
        </is>
      </c>
    </row>
    <row r="15" ht="20" customHeight="1">
      <c r="A15" s="9" t="inlineStr">
        <is>
          <t>VND-ENG-08</t>
        </is>
      </c>
      <c r="B15" s="9" t="inlineStr">
        <is>
          <t>PT Lawencon Internasional</t>
        </is>
      </c>
      <c r="C15" s="7" t="n">
        <v>12</v>
      </c>
      <c r="D15" s="9" t="inlineStr">
        <is>
          <t>Golang Backend Developers</t>
        </is>
      </c>
      <c r="E15" s="63" t="n">
        <v>36000</v>
      </c>
      <c r="F15" s="53" t="n">
        <v>0.96</v>
      </c>
      <c r="G15" s="53" t="n">
        <v>0.915</v>
      </c>
      <c r="H15" s="9" t="inlineStr">
        <is>
          <t>Compliant</t>
        </is>
      </c>
      <c r="I15" s="43" t="inlineStr">
        <is>
          <t>Optimal</t>
        </is>
      </c>
      <c r="J15" s="9" t="inlineStr">
        <is>
          <t>A. Pratama</t>
        </is>
      </c>
    </row>
    <row r="16" ht="20" customHeight="1">
      <c r="A16" s="6" t="inlineStr">
        <is>
          <t>VND-ENG-09</t>
        </is>
      </c>
      <c r="B16" s="6" t="inlineStr">
        <is>
          <t>PT Xsis Mitra Utama</t>
        </is>
      </c>
      <c r="C16" s="4" t="n">
        <v>15</v>
      </c>
      <c r="D16" s="6" t="inlineStr">
        <is>
          <t>Manual &amp; UAT Testing Engineers</t>
        </is>
      </c>
      <c r="E16" s="62" t="n">
        <v>30000</v>
      </c>
      <c r="F16" s="52" t="n">
        <v>0.95</v>
      </c>
      <c r="G16" s="52" t="n">
        <v>0.88</v>
      </c>
      <c r="H16" s="6" t="inlineStr">
        <is>
          <t>Compliant</t>
        </is>
      </c>
      <c r="I16" s="44" t="inlineStr">
        <is>
          <t>In Review</t>
        </is>
      </c>
      <c r="J16" s="6" t="inlineStr">
        <is>
          <t>A. Pratama</t>
        </is>
      </c>
    </row>
    <row r="17" ht="20" customHeight="1">
      <c r="A17" s="9" t="inlineStr">
        <is>
          <t>VND-ENG-10</t>
        </is>
      </c>
      <c r="B17" s="9" t="inlineStr">
        <is>
          <t>Devoteam Google Cloud Partner</t>
        </is>
      </c>
      <c r="C17" s="7" t="n">
        <v>8</v>
      </c>
      <c r="D17" s="9" t="inlineStr">
        <is>
          <t>Google Cloud Platform Infra SRE</t>
        </is>
      </c>
      <c r="E17" s="63" t="n">
        <v>40000</v>
      </c>
      <c r="F17" s="53" t="n">
        <v>0.995</v>
      </c>
      <c r="G17" s="53" t="n">
        <v>0.97</v>
      </c>
      <c r="H17" s="9" t="inlineStr">
        <is>
          <t>Compliant</t>
        </is>
      </c>
      <c r="I17" s="43" t="inlineStr">
        <is>
          <t>Optimal</t>
        </is>
      </c>
      <c r="J17" s="9" t="inlineStr">
        <is>
          <t>A. Pratama</t>
        </is>
      </c>
    </row>
    <row r="18" ht="20" customHeight="1">
      <c r="A18" s="6" t="inlineStr">
        <is>
          <t>VND-ENG-11</t>
        </is>
      </c>
      <c r="B18" s="6" t="inlineStr">
        <is>
          <t>Secuna Cyber Bounty Lab</t>
        </is>
      </c>
      <c r="C18" s="4" t="n">
        <v>5</v>
      </c>
      <c r="D18" s="6" t="inlineStr">
        <is>
          <t>Penetration Testing Specialists</t>
        </is>
      </c>
      <c r="E18" s="62" t="n">
        <v>25000</v>
      </c>
      <c r="F18" s="52" t="n">
        <v>1</v>
      </c>
      <c r="G18" s="52" t="n">
        <v>0.985</v>
      </c>
      <c r="H18" s="6" t="inlineStr">
        <is>
          <t>Compliant</t>
        </is>
      </c>
      <c r="I18" s="43" t="inlineStr">
        <is>
          <t>Optimal</t>
        </is>
      </c>
      <c r="J18" s="6" t="inlineStr">
        <is>
          <t>A. Pratama</t>
        </is>
      </c>
    </row>
    <row r="19" ht="20" customHeight="1">
      <c r="A19" s="9" t="inlineStr">
        <is>
          <t>VND-ENG-12</t>
        </is>
      </c>
      <c r="B19" s="9" t="inlineStr">
        <is>
          <t>PT Equine Global Solutions</t>
        </is>
      </c>
      <c r="C19" s="7" t="n">
        <v>10</v>
      </c>
      <c r="D19" s="9" t="inlineStr">
        <is>
          <t>SAP HANA ABAP Customization</t>
        </is>
      </c>
      <c r="E19" s="63" t="n">
        <v>38000</v>
      </c>
      <c r="F19" s="53" t="n">
        <v>0.96</v>
      </c>
      <c r="G19" s="53" t="n">
        <v>0.9</v>
      </c>
      <c r="H19" s="9" t="inlineStr">
        <is>
          <t>Compliant</t>
        </is>
      </c>
      <c r="I19" s="43" t="inlineStr">
        <is>
          <t>Optimal</t>
        </is>
      </c>
      <c r="J19" s="9" t="inlineStr">
        <is>
          <t>A. Pratama</t>
        </is>
      </c>
    </row>
    <row r="20" ht="20" customHeight="1">
      <c r="A20" s="6" t="inlineStr">
        <is>
          <t>VND-ENG-13</t>
        </is>
      </c>
      <c r="B20" s="6" t="inlineStr">
        <is>
          <t>Nodeflux AI Computer Vision</t>
        </is>
      </c>
      <c r="C20" s="4" t="n">
        <v>6</v>
      </c>
      <c r="D20" s="6" t="inlineStr">
        <is>
          <t>Edge Face Recognition Models</t>
        </is>
      </c>
      <c r="E20" s="62" t="n">
        <v>32000</v>
      </c>
      <c r="F20" s="52" t="n">
        <v>0.98</v>
      </c>
      <c r="G20" s="52" t="n">
        <v>0.95</v>
      </c>
      <c r="H20" s="6" t="inlineStr">
        <is>
          <t>Compliant</t>
        </is>
      </c>
      <c r="I20" s="43" t="inlineStr">
        <is>
          <t>Optimal</t>
        </is>
      </c>
      <c r="J20" s="6" t="inlineStr">
        <is>
          <t>A. Pratama</t>
        </is>
      </c>
    </row>
    <row r="21" ht="20" customHeight="1">
      <c r="A21" s="9" t="inlineStr">
        <is>
          <t>VND-ENG-14</t>
        </is>
      </c>
      <c r="B21" s="9" t="inlineStr">
        <is>
          <t>PT Astra Graphia Information</t>
        </is>
      </c>
      <c r="C21" s="7" t="n">
        <v>8</v>
      </c>
      <c r="D21" s="9" t="inlineStr">
        <is>
          <t>Corporate Workplace Support</t>
        </is>
      </c>
      <c r="E21" s="63" t="n">
        <v>20000</v>
      </c>
      <c r="F21" s="53" t="n">
        <v>0.97</v>
      </c>
      <c r="G21" s="53" t="n">
        <v>0.92</v>
      </c>
      <c r="H21" s="9" t="inlineStr">
        <is>
          <t>Compliant</t>
        </is>
      </c>
      <c r="I21" s="43" t="inlineStr">
        <is>
          <t>Optimal</t>
        </is>
      </c>
      <c r="J21" s="9" t="inlineStr">
        <is>
          <t>A. Pratama</t>
        </is>
      </c>
    </row>
    <row r="22" ht="20" customHeight="1">
      <c r="A22" s="6" t="inlineStr">
        <is>
          <t>VND-ENG-15</t>
        </is>
      </c>
      <c r="B22" s="6" t="inlineStr">
        <is>
          <t>Turing.com Global Remote</t>
        </is>
      </c>
      <c r="C22" s="4" t="n">
        <v>4</v>
      </c>
      <c r="D22" s="6" t="inlineStr">
        <is>
          <t>Principal Rust &amp; Cryptography</t>
        </is>
      </c>
      <c r="E22" s="62" t="n">
        <v>35000</v>
      </c>
      <c r="F22" s="52" t="n">
        <v>1</v>
      </c>
      <c r="G22" s="52" t="n">
        <v>0.99</v>
      </c>
      <c r="H22" s="6" t="inlineStr">
        <is>
          <t>Compliant</t>
        </is>
      </c>
      <c r="I22" s="43" t="inlineStr">
        <is>
          <t>Optimal</t>
        </is>
      </c>
      <c r="J22" s="6" t="inlineStr">
        <is>
          <t>A. Pratama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8" customWidth="1" min="2" max="2"/>
    <col width="20" customWidth="1" min="3" max="3"/>
    <col width="20" customWidth="1" min="4" max="4"/>
    <col width="16" customWidth="1" min="5" max="5"/>
    <col width="16" customWidth="1" min="6" max="6"/>
    <col width="16" customWidth="1" min="7" max="7"/>
    <col width="20" customWidth="1" min="8" max="8"/>
    <col width="14" customWidth="1" min="9" max="9"/>
    <col width="18" customWidth="1" min="10" max="10"/>
  </cols>
  <sheetData>
    <row r="1" ht="28" customHeight="1">
      <c r="A1" s="45" t="inlineStr">
        <is>
          <t>🎓 CONTINUOUS UPSKILLING, OFFICIAL CLOUD CERTIFICATIONS &amp; ROI</t>
        </is>
      </c>
    </row>
    <row r="2">
      <c r="A2" s="2" t="inlineStr">
        <is>
          <t>Tracking engineering training budget, certification exam outcomes, pass rates, and workforce currency.</t>
        </is>
      </c>
    </row>
    <row r="4" ht="18" customHeight="1">
      <c r="A4" s="46" t="inlineStr">
        <is>
          <t>TOTAL TRAINING BUDGET ALLOCATED</t>
        </is>
      </c>
      <c r="B4" s="96" t="n"/>
      <c r="C4" s="46" t="inlineStr">
        <is>
          <t>TOTAL BUDGET REALIZED YTD</t>
        </is>
      </c>
      <c r="D4" s="96" t="n"/>
      <c r="E4" s="46" t="inlineStr">
        <is>
          <t>TOTAL EXAMS PASSED</t>
        </is>
      </c>
      <c r="F4" s="96" t="n"/>
      <c r="G4" s="46" t="inlineStr">
        <is>
          <t>OVERALL CERTIFICATION PASS RATE</t>
        </is>
      </c>
      <c r="H4" s="97" t="n"/>
      <c r="I4" s="97" t="n"/>
      <c r="J4" s="96" t="n"/>
    </row>
    <row r="5" ht="22" customHeight="1">
      <c r="A5" s="68">
        <f>SUM(C8:C22)</f>
        <v/>
      </c>
      <c r="B5" s="96" t="n"/>
      <c r="C5" s="68">
        <f>SUM(D8:D22)</f>
        <v/>
      </c>
      <c r="D5" s="96" t="n"/>
      <c r="E5" s="69">
        <f>SUM(F8:F22)</f>
        <v/>
      </c>
      <c r="F5" s="96" t="n"/>
      <c r="G5" s="50">
        <f>SUM(F8:F22)/SUM(E8:E22)</f>
        <v/>
      </c>
      <c r="H5" s="97" t="n"/>
      <c r="I5" s="97" t="n"/>
      <c r="J5" s="96" t="n"/>
    </row>
    <row r="7" ht="24" customHeight="1">
      <c r="A7" s="3" t="inlineStr">
        <is>
          <t>PROGRAM ID</t>
        </is>
      </c>
      <c r="B7" s="3" t="inlineStr">
        <is>
          <t>CERTIFICATION PROGRAM TITLE</t>
        </is>
      </c>
      <c r="C7" s="3" t="inlineStr">
        <is>
          <t>ANNUAL BUDGET ($)</t>
        </is>
      </c>
      <c r="D7" s="3" t="inlineStr">
        <is>
          <t>BUDGET REALIZED ($)</t>
        </is>
      </c>
      <c r="E7" s="3" t="inlineStr">
        <is>
          <t>ENROLLED STAFF</t>
        </is>
      </c>
      <c r="F7" s="3" t="inlineStr">
        <is>
          <t>EXAMS PASSED</t>
        </is>
      </c>
      <c r="G7" s="3" t="inlineStr">
        <is>
          <t>PASS RATE %</t>
        </is>
      </c>
      <c r="H7" s="3" t="inlineStr">
        <is>
          <t>CERT VALIDITY (YRS)</t>
        </is>
      </c>
      <c r="I7" s="3" t="inlineStr">
        <is>
          <t>STATUS</t>
        </is>
      </c>
      <c r="J7" s="3" t="inlineStr">
        <is>
          <t>PROGRAM LEAD</t>
        </is>
      </c>
    </row>
    <row r="8" ht="20" customHeight="1">
      <c r="A8" s="6" t="inlineStr">
        <is>
          <t>TRN-01</t>
        </is>
      </c>
      <c r="B8" s="6" t="inlineStr">
        <is>
          <t>AWS Certified Solutions Architect Associate</t>
        </is>
      </c>
      <c r="C8" s="62" t="n">
        <v>45000</v>
      </c>
      <c r="D8" s="62" t="n">
        <v>42500</v>
      </c>
      <c r="E8" s="4" t="n">
        <v>35</v>
      </c>
      <c r="F8" s="4" t="n">
        <v>33</v>
      </c>
      <c r="G8" s="6">
        <f>F8/E8</f>
        <v/>
      </c>
      <c r="H8" s="4" t="n">
        <v>3</v>
      </c>
      <c r="I8" s="43" t="inlineStr">
        <is>
          <t>Passed</t>
        </is>
      </c>
      <c r="J8" s="6" t="inlineStr">
        <is>
          <t>N. Permata</t>
        </is>
      </c>
    </row>
    <row r="9" ht="20" customHeight="1">
      <c r="A9" s="9" t="inlineStr">
        <is>
          <t>TRN-02</t>
        </is>
      </c>
      <c r="B9" s="9" t="inlineStr">
        <is>
          <t>AWS Certified Solutions Architect Professional</t>
        </is>
      </c>
      <c r="C9" s="63" t="n">
        <v>35000</v>
      </c>
      <c r="D9" s="63" t="n">
        <v>34000</v>
      </c>
      <c r="E9" s="7" t="n">
        <v>15</v>
      </c>
      <c r="F9" s="7" t="n">
        <v>14</v>
      </c>
      <c r="G9" s="9">
        <f>F9/E9</f>
        <v/>
      </c>
      <c r="H9" s="7" t="n">
        <v>3</v>
      </c>
      <c r="I9" s="43" t="inlineStr">
        <is>
          <t>Passed</t>
        </is>
      </c>
      <c r="J9" s="9" t="inlineStr">
        <is>
          <t>N. Permata</t>
        </is>
      </c>
    </row>
    <row r="10" ht="20" customHeight="1">
      <c r="A10" s="6" t="inlineStr">
        <is>
          <t>TRN-03</t>
        </is>
      </c>
      <c r="B10" s="6" t="inlineStr">
        <is>
          <t>Certified Kubernetes Administrator (CKA)</t>
        </is>
      </c>
      <c r="C10" s="62" t="n">
        <v>40000</v>
      </c>
      <c r="D10" s="62" t="n">
        <v>38500</v>
      </c>
      <c r="E10" s="4" t="n">
        <v>25</v>
      </c>
      <c r="F10" s="4" t="n">
        <v>23</v>
      </c>
      <c r="G10" s="6">
        <f>F10/E10</f>
        <v/>
      </c>
      <c r="H10" s="4" t="n">
        <v>3</v>
      </c>
      <c r="I10" s="43" t="inlineStr">
        <is>
          <t>Passed</t>
        </is>
      </c>
      <c r="J10" s="6" t="inlineStr">
        <is>
          <t>N. Permata</t>
        </is>
      </c>
    </row>
    <row r="11" ht="20" customHeight="1">
      <c r="A11" s="9" t="inlineStr">
        <is>
          <t>TRN-04</t>
        </is>
      </c>
      <c r="B11" s="9" t="inlineStr">
        <is>
          <t>Certified Kubernetes Security Specialist (CKS)</t>
        </is>
      </c>
      <c r="C11" s="63" t="n">
        <v>30000</v>
      </c>
      <c r="D11" s="63" t="n">
        <v>28000</v>
      </c>
      <c r="E11" s="7" t="n">
        <v>12</v>
      </c>
      <c r="F11" s="7" t="n">
        <v>11</v>
      </c>
      <c r="G11" s="9">
        <f>F11/E11</f>
        <v/>
      </c>
      <c r="H11" s="7" t="n">
        <v>3</v>
      </c>
      <c r="I11" s="43" t="inlineStr">
        <is>
          <t>Passed</t>
        </is>
      </c>
      <c r="J11" s="9" t="inlineStr">
        <is>
          <t>N. Permata</t>
        </is>
      </c>
    </row>
    <row r="12" ht="20" customHeight="1">
      <c r="A12" s="6" t="inlineStr">
        <is>
          <t>TRN-05</t>
        </is>
      </c>
      <c r="B12" s="6" t="inlineStr">
        <is>
          <t>Google Cloud Professional Data Engineer</t>
        </is>
      </c>
      <c r="C12" s="62" t="n">
        <v>35000</v>
      </c>
      <c r="D12" s="62" t="n">
        <v>32000</v>
      </c>
      <c r="E12" s="4" t="n">
        <v>20</v>
      </c>
      <c r="F12" s="4" t="n">
        <v>18</v>
      </c>
      <c r="G12" s="6">
        <f>F12/E12</f>
        <v/>
      </c>
      <c r="H12" s="4" t="n">
        <v>2</v>
      </c>
      <c r="I12" s="43" t="inlineStr">
        <is>
          <t>Passed</t>
        </is>
      </c>
      <c r="J12" s="6" t="inlineStr">
        <is>
          <t>N. Permata</t>
        </is>
      </c>
    </row>
    <row r="13" ht="20" customHeight="1">
      <c r="A13" s="9" t="inlineStr">
        <is>
          <t>TRN-06</t>
        </is>
      </c>
      <c r="B13" s="9" t="inlineStr">
        <is>
          <t>HashiCorp Certified Terraform Associate</t>
        </is>
      </c>
      <c r="C13" s="63" t="n">
        <v>25000</v>
      </c>
      <c r="D13" s="63" t="n">
        <v>24000</v>
      </c>
      <c r="E13" s="7" t="n">
        <v>30</v>
      </c>
      <c r="F13" s="7" t="n">
        <v>29</v>
      </c>
      <c r="G13" s="9">
        <f>F13/E13</f>
        <v/>
      </c>
      <c r="H13" s="7" t="n">
        <v>2</v>
      </c>
      <c r="I13" s="43" t="inlineStr">
        <is>
          <t>Passed</t>
        </is>
      </c>
      <c r="J13" s="9" t="inlineStr">
        <is>
          <t>N. Permata</t>
        </is>
      </c>
    </row>
    <row r="14" ht="20" customHeight="1">
      <c r="A14" s="6" t="inlineStr">
        <is>
          <t>TRN-07</t>
        </is>
      </c>
      <c r="B14" s="6" t="inlineStr">
        <is>
          <t>Certified Information Systems Security (CISSP)</t>
        </is>
      </c>
      <c r="C14" s="62" t="n">
        <v>35000</v>
      </c>
      <c r="D14" s="62" t="n">
        <v>33500</v>
      </c>
      <c r="E14" s="4" t="n">
        <v>10</v>
      </c>
      <c r="F14" s="4" t="n">
        <v>9</v>
      </c>
      <c r="G14" s="6">
        <f>F14/E14</f>
        <v/>
      </c>
      <c r="H14" s="4" t="n">
        <v>3</v>
      </c>
      <c r="I14" s="43" t="inlineStr">
        <is>
          <t>Passed</t>
        </is>
      </c>
      <c r="J14" s="6" t="inlineStr">
        <is>
          <t>N. Permata</t>
        </is>
      </c>
    </row>
    <row r="15" ht="20" customHeight="1">
      <c r="A15" s="9" t="inlineStr">
        <is>
          <t>TRN-08</t>
        </is>
      </c>
      <c r="B15" s="9" t="inlineStr">
        <is>
          <t>Confluent Certified Developer for Apache Kafka</t>
        </is>
      </c>
      <c r="C15" s="63" t="n">
        <v>28000</v>
      </c>
      <c r="D15" s="63" t="n">
        <v>26500</v>
      </c>
      <c r="E15" s="7" t="n">
        <v>18</v>
      </c>
      <c r="F15" s="7" t="n">
        <v>16</v>
      </c>
      <c r="G15" s="9">
        <f>F15/E15</f>
        <v/>
      </c>
      <c r="H15" s="7" t="n">
        <v>2</v>
      </c>
      <c r="I15" s="43" t="inlineStr">
        <is>
          <t>Passed</t>
        </is>
      </c>
      <c r="J15" s="9" t="inlineStr">
        <is>
          <t>N. Permata</t>
        </is>
      </c>
    </row>
    <row r="16" ht="20" customHeight="1">
      <c r="A16" s="6" t="inlineStr">
        <is>
          <t>TRN-09</t>
        </is>
      </c>
      <c r="B16" s="6" t="inlineStr">
        <is>
          <t>DeepLearning.AI Generative AI Engineering</t>
        </is>
      </c>
      <c r="C16" s="62" t="n">
        <v>32000</v>
      </c>
      <c r="D16" s="62" t="n">
        <v>31000</v>
      </c>
      <c r="E16" s="4" t="n">
        <v>22</v>
      </c>
      <c r="F16" s="4" t="n">
        <v>21</v>
      </c>
      <c r="G16" s="6">
        <f>F16/E16</f>
        <v/>
      </c>
      <c r="H16" s="4" t="n">
        <v>2</v>
      </c>
      <c r="I16" s="43" t="inlineStr">
        <is>
          <t>Passed</t>
        </is>
      </c>
      <c r="J16" s="6" t="inlineStr">
        <is>
          <t>N. Permata</t>
        </is>
      </c>
    </row>
    <row r="17" ht="20" customHeight="1">
      <c r="A17" s="9" t="inlineStr">
        <is>
          <t>TRN-10</t>
        </is>
      </c>
      <c r="B17" s="9" t="inlineStr">
        <is>
          <t>Oracle Certified Professional Database (OCP)</t>
        </is>
      </c>
      <c r="C17" s="63" t="n">
        <v>22000</v>
      </c>
      <c r="D17" s="63" t="n">
        <v>21000</v>
      </c>
      <c r="E17" s="7" t="n">
        <v>14</v>
      </c>
      <c r="F17" s="7" t="n">
        <v>13</v>
      </c>
      <c r="G17" s="9">
        <f>F17/E17</f>
        <v/>
      </c>
      <c r="H17" s="7" t="n">
        <v>3</v>
      </c>
      <c r="I17" s="43" t="inlineStr">
        <is>
          <t>Passed</t>
        </is>
      </c>
      <c r="J17" s="9" t="inlineStr">
        <is>
          <t>N. Permata</t>
        </is>
      </c>
    </row>
    <row r="18" ht="20" customHeight="1">
      <c r="A18" s="6" t="inlineStr">
        <is>
          <t>TRN-11</t>
        </is>
      </c>
      <c r="B18" s="6" t="inlineStr">
        <is>
          <t>Certified Scrum Master / Agile Leader (CSM)</t>
        </is>
      </c>
      <c r="C18" s="62" t="n">
        <v>20000</v>
      </c>
      <c r="D18" s="62" t="n">
        <v>19500</v>
      </c>
      <c r="E18" s="4" t="n">
        <v>25</v>
      </c>
      <c r="F18" s="4" t="n">
        <v>25</v>
      </c>
      <c r="G18" s="6">
        <f>F18/E18</f>
        <v/>
      </c>
      <c r="H18" s="4" t="n">
        <v>2</v>
      </c>
      <c r="I18" s="43" t="inlineStr">
        <is>
          <t>Passed</t>
        </is>
      </c>
      <c r="J18" s="6" t="inlineStr">
        <is>
          <t>N. Permata</t>
        </is>
      </c>
    </row>
    <row r="19" ht="20" customHeight="1">
      <c r="A19" s="9" t="inlineStr">
        <is>
          <t>TRN-12</t>
        </is>
      </c>
      <c r="B19" s="9" t="inlineStr">
        <is>
          <t>Meta Certified React Native Specialist</t>
        </is>
      </c>
      <c r="C19" s="63" t="n">
        <v>26000</v>
      </c>
      <c r="D19" s="63" t="n">
        <v>24500</v>
      </c>
      <c r="E19" s="7" t="n">
        <v>28</v>
      </c>
      <c r="F19" s="7" t="n">
        <v>26</v>
      </c>
      <c r="G19" s="9">
        <f>F19/E19</f>
        <v/>
      </c>
      <c r="H19" s="7" t="n">
        <v>2</v>
      </c>
      <c r="I19" s="43" t="inlineStr">
        <is>
          <t>Passed</t>
        </is>
      </c>
      <c r="J19" s="9" t="inlineStr">
        <is>
          <t>N. Permata</t>
        </is>
      </c>
    </row>
    <row r="20" ht="20" customHeight="1">
      <c r="A20" s="6" t="inlineStr">
        <is>
          <t>TRN-13</t>
        </is>
      </c>
      <c r="B20" s="6" t="inlineStr">
        <is>
          <t>Certified FinOps Practitioner (FOCP)</t>
        </is>
      </c>
      <c r="C20" s="62" t="n">
        <v>18000</v>
      </c>
      <c r="D20" s="62" t="n">
        <v>17500</v>
      </c>
      <c r="E20" s="4" t="n">
        <v>15</v>
      </c>
      <c r="F20" s="4" t="n">
        <v>15</v>
      </c>
      <c r="G20" s="6">
        <f>F20/E20</f>
        <v/>
      </c>
      <c r="H20" s="4" t="n">
        <v>2</v>
      </c>
      <c r="I20" s="43" t="inlineStr">
        <is>
          <t>Passed</t>
        </is>
      </c>
      <c r="J20" s="6" t="inlineStr">
        <is>
          <t>N. Permata</t>
        </is>
      </c>
    </row>
    <row r="21" ht="20" customHeight="1">
      <c r="A21" s="9" t="inlineStr">
        <is>
          <t>TRN-14</t>
        </is>
      </c>
      <c r="B21" s="9" t="inlineStr">
        <is>
          <t>PostgreSQL Advanced Performance Admin</t>
        </is>
      </c>
      <c r="C21" s="63" t="n">
        <v>20000</v>
      </c>
      <c r="D21" s="63" t="n">
        <v>18500</v>
      </c>
      <c r="E21" s="7" t="n">
        <v>14</v>
      </c>
      <c r="F21" s="7" t="n">
        <v>13</v>
      </c>
      <c r="G21" s="9">
        <f>F21/E21</f>
        <v/>
      </c>
      <c r="H21" s="7" t="n">
        <v>2</v>
      </c>
      <c r="I21" s="43" t="inlineStr">
        <is>
          <t>Passed</t>
        </is>
      </c>
      <c r="J21" s="9" t="inlineStr">
        <is>
          <t>N. Permata</t>
        </is>
      </c>
    </row>
    <row r="22" ht="20" customHeight="1">
      <c r="A22" s="6" t="inlineStr">
        <is>
          <t>TRN-15</t>
        </is>
      </c>
      <c r="B22" s="6" t="inlineStr">
        <is>
          <t>Offensive Security Certified Professional (OSCP)</t>
        </is>
      </c>
      <c r="C22" s="62" t="n">
        <v>35000</v>
      </c>
      <c r="D22" s="62" t="n">
        <v>34000</v>
      </c>
      <c r="E22" s="4" t="n">
        <v>8</v>
      </c>
      <c r="F22" s="4" t="n">
        <v>7</v>
      </c>
      <c r="G22" s="6">
        <f>F22/E22</f>
        <v/>
      </c>
      <c r="H22" s="4" t="n">
        <v>3</v>
      </c>
      <c r="I22" s="43" t="inlineStr">
        <is>
          <t>Passed</t>
        </is>
      </c>
      <c r="J22" s="6" t="inlineStr">
        <is>
          <t>N. Permata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6" customWidth="1" min="2" max="2"/>
    <col width="16" customWidth="1" min="3" max="3"/>
    <col width="22" customWidth="1" min="4" max="4"/>
    <col width="24" customWidth="1" min="5" max="5"/>
    <col width="24" customWidth="1" min="6" max="6"/>
    <col width="26" customWidth="1" min="7" max="7"/>
    <col width="20" customWidth="1" min="8" max="8"/>
    <col width="22" customWidth="1" min="9" max="9"/>
    <col width="18" customWidth="1" min="10" max="10"/>
  </cols>
  <sheetData>
    <row r="1" ht="28" customHeight="1">
      <c r="A1" s="45" t="inlineStr">
        <is>
          <t>🚀 DEVELOPER ONBOARDING EXPERIENCE, ACCESS SLA &amp; TIME-TO-FIRST-COMMIT</t>
        </is>
      </c>
    </row>
    <row r="2">
      <c r="A2" s="2" t="inlineStr">
        <is>
          <t>Tracking time from day 1 to first git commit, first production PR, and full sprint productivity.</t>
        </is>
      </c>
    </row>
    <row r="4" ht="18" customHeight="1">
      <c r="A4" s="46" t="inlineStr">
        <is>
          <t>TOTAL NEW HIRES ONBOARDED</t>
        </is>
      </c>
      <c r="B4" s="96" t="n"/>
      <c r="C4" s="46" t="inlineStr">
        <is>
          <t>DAY 1 HARDWARE &amp; ACCESS SLA</t>
        </is>
      </c>
      <c r="D4" s="96" t="n"/>
      <c r="E4" s="46" t="inlineStr">
        <is>
          <t>AVERAGE FIRST COMMIT TIME</t>
        </is>
      </c>
      <c r="F4" s="96" t="n"/>
      <c r="G4" s="46" t="inlineStr">
        <is>
          <t>AVERAGE FULL VELOCITY TIME</t>
        </is>
      </c>
      <c r="H4" s="97" t="n"/>
      <c r="I4" s="97" t="n"/>
      <c r="J4" s="96" t="n"/>
    </row>
    <row r="5" ht="22" customHeight="1">
      <c r="A5" s="48">
        <f>SUM(C8:C22)</f>
        <v/>
      </c>
      <c r="B5" s="96" t="n"/>
      <c r="C5" s="50">
        <f>AVERAGE(D8:D22)</f>
        <v/>
      </c>
      <c r="D5" s="96" t="n"/>
      <c r="E5" s="56">
        <f>AVERAGE(E8:E22)</f>
        <v/>
      </c>
      <c r="F5" s="96" t="n"/>
      <c r="G5" s="56">
        <f>AVERAGE(G8:G22)</f>
        <v/>
      </c>
      <c r="H5" s="97" t="n"/>
      <c r="I5" s="97" t="n"/>
      <c r="J5" s="96" t="n"/>
    </row>
    <row r="7" ht="24" customHeight="1">
      <c r="A7" s="3" t="inlineStr">
        <is>
          <t>COHORT ID</t>
        </is>
      </c>
      <c r="B7" s="3" t="inlineStr">
        <is>
          <t>ENGINEER LEVEL / DISCIPLINE</t>
        </is>
      </c>
      <c r="C7" s="3" t="inlineStr">
        <is>
          <t>COHORT SIZE</t>
        </is>
      </c>
      <c r="D7" s="3" t="inlineStr">
        <is>
          <t>LAPTOP DAY 1 ACCESS %</t>
        </is>
      </c>
      <c r="E7" s="3" t="inlineStr">
        <is>
          <t>FIRST CODE COMMIT (DAYS)</t>
        </is>
      </c>
      <c r="F7" s="3" t="inlineStr">
        <is>
          <t>FIRST PROD RELEASE (DAYS)</t>
        </is>
      </c>
      <c r="G7" s="3" t="inlineStr">
        <is>
          <t>FULL SPRINT VELOCITY (DAYS)</t>
        </is>
      </c>
      <c r="H7" s="3" t="inlineStr">
        <is>
          <t>RAMP-UP SLA STATUS</t>
        </is>
      </c>
      <c r="I7" s="3" t="inlineStr">
        <is>
          <t>MENTOR BUDDY ASSIGNED</t>
        </is>
      </c>
      <c r="J7" s="3" t="inlineStr">
        <is>
          <t>ONBOARDING LEAD</t>
        </is>
      </c>
    </row>
    <row r="8" ht="20" customHeight="1">
      <c r="A8" s="6" t="inlineStr">
        <is>
          <t>ONB-01</t>
        </is>
      </c>
      <c r="B8" s="6" t="inlineStr">
        <is>
          <t>Junior Software Engineer (Golang)</t>
        </is>
      </c>
      <c r="C8" s="4" t="n">
        <v>12</v>
      </c>
      <c r="D8" s="52" t="n">
        <v>1</v>
      </c>
      <c r="E8" s="62" t="n">
        <v>3.2</v>
      </c>
      <c r="F8" s="62" t="n">
        <v>14.5</v>
      </c>
      <c r="G8" s="62" t="n">
        <v>38</v>
      </c>
      <c r="H8" s="43">
        <f>IF(G8&lt;=45,"Optimal","Delayed")</f>
        <v/>
      </c>
      <c r="I8" s="6" t="inlineStr">
        <is>
          <t>Yes</t>
        </is>
      </c>
      <c r="J8" s="6" t="inlineStr">
        <is>
          <t>M. Farhan</t>
        </is>
      </c>
    </row>
    <row r="9" ht="20" customHeight="1">
      <c r="A9" s="9" t="inlineStr">
        <is>
          <t>ONB-02</t>
        </is>
      </c>
      <c r="B9" s="9" t="inlineStr">
        <is>
          <t>Mid-level Backend Engineer (Golang)</t>
        </is>
      </c>
      <c r="C9" s="7" t="n">
        <v>14</v>
      </c>
      <c r="D9" s="53" t="n">
        <v>1</v>
      </c>
      <c r="E9" s="63" t="n">
        <v>2.1</v>
      </c>
      <c r="F9" s="63" t="n">
        <v>10.2</v>
      </c>
      <c r="G9" s="63" t="n">
        <v>28</v>
      </c>
      <c r="H9" s="43">
        <f>IF(G9&lt;=45,"Optimal","Delayed")</f>
        <v/>
      </c>
      <c r="I9" s="9" t="inlineStr">
        <is>
          <t>Yes</t>
        </is>
      </c>
      <c r="J9" s="9" t="inlineStr">
        <is>
          <t>M. Farhan</t>
        </is>
      </c>
    </row>
    <row r="10" ht="20" customHeight="1">
      <c r="A10" s="6" t="inlineStr">
        <is>
          <t>ONB-03</t>
        </is>
      </c>
      <c r="B10" s="6" t="inlineStr">
        <is>
          <t>Senior Backend Engineer (Golang)</t>
        </is>
      </c>
      <c r="C10" s="4" t="n">
        <v>8</v>
      </c>
      <c r="D10" s="52" t="n">
        <v>1</v>
      </c>
      <c r="E10" s="62" t="n">
        <v>1.8</v>
      </c>
      <c r="F10" s="62" t="n">
        <v>7.5</v>
      </c>
      <c r="G10" s="62" t="n">
        <v>21</v>
      </c>
      <c r="H10" s="43">
        <f>IF(G10&lt;=45,"Optimal","Delayed")</f>
        <v/>
      </c>
      <c r="I10" s="6" t="inlineStr">
        <is>
          <t>Yes</t>
        </is>
      </c>
      <c r="J10" s="6" t="inlineStr">
        <is>
          <t>M. Farhan</t>
        </is>
      </c>
    </row>
    <row r="11" ht="20" customHeight="1">
      <c r="A11" s="9" t="inlineStr">
        <is>
          <t>ONB-04</t>
        </is>
      </c>
      <c r="B11" s="9" t="inlineStr">
        <is>
          <t>Staff / Principal Software Architect</t>
        </is>
      </c>
      <c r="C11" s="7" t="n">
        <v>4</v>
      </c>
      <c r="D11" s="53" t="n">
        <v>1</v>
      </c>
      <c r="E11" s="63" t="n">
        <v>2.5</v>
      </c>
      <c r="F11" s="63" t="n">
        <v>8</v>
      </c>
      <c r="G11" s="63" t="n">
        <v>18</v>
      </c>
      <c r="H11" s="43">
        <f>IF(G11&lt;=45,"Optimal","Delayed")</f>
        <v/>
      </c>
      <c r="I11" s="9" t="inlineStr">
        <is>
          <t>Yes</t>
        </is>
      </c>
      <c r="J11" s="9" t="inlineStr">
        <is>
          <t>M. Farhan</t>
        </is>
      </c>
    </row>
    <row r="12" ht="20" customHeight="1">
      <c r="A12" s="6" t="inlineStr">
        <is>
          <t>ONB-05</t>
        </is>
      </c>
      <c r="B12" s="6" t="inlineStr">
        <is>
          <t>Junior Mobile Engineer (iOS/Android)</t>
        </is>
      </c>
      <c r="C12" s="4" t="n">
        <v>10</v>
      </c>
      <c r="D12" s="52" t="n">
        <v>1</v>
      </c>
      <c r="E12" s="62" t="n">
        <v>3.5</v>
      </c>
      <c r="F12" s="62" t="n">
        <v>16</v>
      </c>
      <c r="G12" s="62" t="n">
        <v>42</v>
      </c>
      <c r="H12" s="43">
        <f>IF(G12&lt;=45,"Optimal","Delayed")</f>
        <v/>
      </c>
      <c r="I12" s="6" t="inlineStr">
        <is>
          <t>Yes</t>
        </is>
      </c>
      <c r="J12" s="6" t="inlineStr">
        <is>
          <t>K. Amanda</t>
        </is>
      </c>
    </row>
    <row r="13" ht="20" customHeight="1">
      <c r="A13" s="9" t="inlineStr">
        <is>
          <t>ONB-06</t>
        </is>
      </c>
      <c r="B13" s="9" t="inlineStr">
        <is>
          <t>Mid-level Mobile Engineer (React Native)</t>
        </is>
      </c>
      <c r="C13" s="7" t="n">
        <v>12</v>
      </c>
      <c r="D13" s="53" t="n">
        <v>1</v>
      </c>
      <c r="E13" s="63" t="n">
        <v>2.2</v>
      </c>
      <c r="F13" s="63" t="n">
        <v>11</v>
      </c>
      <c r="G13" s="63" t="n">
        <v>30</v>
      </c>
      <c r="H13" s="43">
        <f>IF(G13&lt;=45,"Optimal","Delayed")</f>
        <v/>
      </c>
      <c r="I13" s="9" t="inlineStr">
        <is>
          <t>Yes</t>
        </is>
      </c>
      <c r="J13" s="9" t="inlineStr">
        <is>
          <t>K. Amanda</t>
        </is>
      </c>
    </row>
    <row r="14" ht="20" customHeight="1">
      <c r="A14" s="6" t="inlineStr">
        <is>
          <t>ONB-07</t>
        </is>
      </c>
      <c r="B14" s="6" t="inlineStr">
        <is>
          <t>Senior Mobile Engineer (iOS Native)</t>
        </is>
      </c>
      <c r="C14" s="4" t="n">
        <v>6</v>
      </c>
      <c r="D14" s="52" t="n">
        <v>1</v>
      </c>
      <c r="E14" s="62" t="n">
        <v>1.9</v>
      </c>
      <c r="F14" s="62" t="n">
        <v>8.199999999999999</v>
      </c>
      <c r="G14" s="62" t="n">
        <v>22</v>
      </c>
      <c r="H14" s="43">
        <f>IF(G14&lt;=45,"Optimal","Delayed")</f>
        <v/>
      </c>
      <c r="I14" s="6" t="inlineStr">
        <is>
          <t>Yes</t>
        </is>
      </c>
      <c r="J14" s="6" t="inlineStr">
        <is>
          <t>K. Amanda</t>
        </is>
      </c>
    </row>
    <row r="15" ht="20" customHeight="1">
      <c r="A15" s="9" t="inlineStr">
        <is>
          <t>ONB-08</t>
        </is>
      </c>
      <c r="B15" s="9" t="inlineStr">
        <is>
          <t>Cloud Platform DevOps / SRE</t>
        </is>
      </c>
      <c r="C15" s="7" t="n">
        <v>8</v>
      </c>
      <c r="D15" s="53" t="n">
        <v>1</v>
      </c>
      <c r="E15" s="63" t="n">
        <v>1.5</v>
      </c>
      <c r="F15" s="63" t="n">
        <v>6</v>
      </c>
      <c r="G15" s="63" t="n">
        <v>20</v>
      </c>
      <c r="H15" s="43">
        <f>IF(G15&lt;=45,"Optimal","Delayed")</f>
        <v/>
      </c>
      <c r="I15" s="9" t="inlineStr">
        <is>
          <t>Yes</t>
        </is>
      </c>
      <c r="J15" s="9" t="inlineStr">
        <is>
          <t>M. Farhan</t>
        </is>
      </c>
    </row>
    <row r="16" ht="20" customHeight="1">
      <c r="A16" s="6" t="inlineStr">
        <is>
          <t>ONB-09</t>
        </is>
      </c>
      <c r="B16" s="6" t="inlineStr">
        <is>
          <t>Data Engineer (BigQuery &amp; dbt)</t>
        </is>
      </c>
      <c r="C16" s="4" t="n">
        <v>10</v>
      </c>
      <c r="D16" s="52" t="n">
        <v>1</v>
      </c>
      <c r="E16" s="62" t="n">
        <v>2.4</v>
      </c>
      <c r="F16" s="62" t="n">
        <v>9.5</v>
      </c>
      <c r="G16" s="62" t="n">
        <v>26</v>
      </c>
      <c r="H16" s="43">
        <f>IF(G16&lt;=45,"Optimal","Delayed")</f>
        <v/>
      </c>
      <c r="I16" s="6" t="inlineStr">
        <is>
          <t>Yes</t>
        </is>
      </c>
      <c r="J16" s="6" t="inlineStr">
        <is>
          <t>K. Amanda</t>
        </is>
      </c>
    </row>
    <row r="17" ht="20" customHeight="1">
      <c r="A17" s="9" t="inlineStr">
        <is>
          <t>ONB-10</t>
        </is>
      </c>
      <c r="B17" s="9" t="inlineStr">
        <is>
          <t>AI / Machine Learning Engineer</t>
        </is>
      </c>
      <c r="C17" s="7" t="n">
        <v>6</v>
      </c>
      <c r="D17" s="53" t="n">
        <v>1</v>
      </c>
      <c r="E17" s="63" t="n">
        <v>2</v>
      </c>
      <c r="F17" s="63" t="n">
        <v>8.5</v>
      </c>
      <c r="G17" s="63" t="n">
        <v>24</v>
      </c>
      <c r="H17" s="43">
        <f>IF(G17&lt;=45,"Optimal","Delayed")</f>
        <v/>
      </c>
      <c r="I17" s="9" t="inlineStr">
        <is>
          <t>Yes</t>
        </is>
      </c>
      <c r="J17" s="9" t="inlineStr">
        <is>
          <t>M. Farhan</t>
        </is>
      </c>
    </row>
    <row r="18" ht="20" customHeight="1">
      <c r="A18" s="6" t="inlineStr">
        <is>
          <t>ONB-11</t>
        </is>
      </c>
      <c r="B18" s="6" t="inlineStr">
        <is>
          <t>Quality Automation Engineer (QA)</t>
        </is>
      </c>
      <c r="C18" s="4" t="n">
        <v>10</v>
      </c>
      <c r="D18" s="52" t="n">
        <v>1</v>
      </c>
      <c r="E18" s="62" t="n">
        <v>2.8</v>
      </c>
      <c r="F18" s="62" t="n">
        <v>12</v>
      </c>
      <c r="G18" s="62" t="n">
        <v>32</v>
      </c>
      <c r="H18" s="43">
        <f>IF(G18&lt;=45,"Optimal","Delayed")</f>
        <v/>
      </c>
      <c r="I18" s="6" t="inlineStr">
        <is>
          <t>Yes</t>
        </is>
      </c>
      <c r="J18" s="6" t="inlineStr">
        <is>
          <t>K. Amanda</t>
        </is>
      </c>
    </row>
    <row r="19" ht="20" customHeight="1">
      <c r="A19" s="9" t="inlineStr">
        <is>
          <t>ONB-12</t>
        </is>
      </c>
      <c r="B19" s="9" t="inlineStr">
        <is>
          <t>Application Security Engineer</t>
        </is>
      </c>
      <c r="C19" s="7" t="n">
        <v>5</v>
      </c>
      <c r="D19" s="53" t="n">
        <v>1</v>
      </c>
      <c r="E19" s="63" t="n">
        <v>1.8</v>
      </c>
      <c r="F19" s="63" t="n">
        <v>7</v>
      </c>
      <c r="G19" s="63" t="n">
        <v>21</v>
      </c>
      <c r="H19" s="43">
        <f>IF(G19&lt;=45,"Optimal","Delayed")</f>
        <v/>
      </c>
      <c r="I19" s="9" t="inlineStr">
        <is>
          <t>Yes</t>
        </is>
      </c>
      <c r="J19" s="9" t="inlineStr">
        <is>
          <t>M. Farhan</t>
        </is>
      </c>
    </row>
    <row r="20" ht="20" customHeight="1">
      <c r="A20" s="6" t="inlineStr">
        <is>
          <t>ONB-13</t>
        </is>
      </c>
      <c r="B20" s="6" t="inlineStr">
        <is>
          <t>Frontend Web Engineer (Next.js)</t>
        </is>
      </c>
      <c r="C20" s="4" t="n">
        <v>14</v>
      </c>
      <c r="D20" s="52" t="n">
        <v>1</v>
      </c>
      <c r="E20" s="62" t="n">
        <v>2</v>
      </c>
      <c r="F20" s="62" t="n">
        <v>9</v>
      </c>
      <c r="G20" s="62" t="n">
        <v>25</v>
      </c>
      <c r="H20" s="43">
        <f>IF(G20&lt;=45,"Optimal","Delayed")</f>
        <v/>
      </c>
      <c r="I20" s="6" t="inlineStr">
        <is>
          <t>Yes</t>
        </is>
      </c>
      <c r="J20" s="6" t="inlineStr">
        <is>
          <t>K. Amanda</t>
        </is>
      </c>
    </row>
    <row r="21" ht="20" customHeight="1">
      <c r="A21" s="9" t="inlineStr">
        <is>
          <t>ONB-14</t>
        </is>
      </c>
      <c r="B21" s="9" t="inlineStr">
        <is>
          <t>Junior Data Analyst &amp; BI</t>
        </is>
      </c>
      <c r="C21" s="7" t="n">
        <v>8</v>
      </c>
      <c r="D21" s="53" t="n">
        <v>1</v>
      </c>
      <c r="E21" s="63" t="n">
        <v>3</v>
      </c>
      <c r="F21" s="63" t="n">
        <v>14</v>
      </c>
      <c r="G21" s="63" t="n">
        <v>35</v>
      </c>
      <c r="H21" s="43">
        <f>IF(G21&lt;=45,"Optimal","Delayed")</f>
        <v/>
      </c>
      <c r="I21" s="9" t="inlineStr">
        <is>
          <t>Yes</t>
        </is>
      </c>
      <c r="J21" s="9" t="inlineStr">
        <is>
          <t>K. Amanda</t>
        </is>
      </c>
    </row>
    <row r="22" ht="20" customHeight="1">
      <c r="A22" s="6" t="inlineStr">
        <is>
          <t>ONB-15</t>
        </is>
      </c>
      <c r="B22" s="6" t="inlineStr">
        <is>
          <t>Technical Product Manager (TPM)</t>
        </is>
      </c>
      <c r="C22" s="4" t="n">
        <v>6</v>
      </c>
      <c r="D22" s="52" t="n">
        <v>1</v>
      </c>
      <c r="E22" s="62" t="n">
        <v>4</v>
      </c>
      <c r="F22" s="62" t="n">
        <v>15</v>
      </c>
      <c r="G22" s="62" t="n">
        <v>30</v>
      </c>
      <c r="H22" s="43">
        <f>IF(G22&lt;=45,"Optimal","Delayed")</f>
        <v/>
      </c>
      <c r="I22" s="6" t="inlineStr">
        <is>
          <t>Yes</t>
        </is>
      </c>
      <c r="J22" s="6" t="inlineStr">
        <is>
          <t>M. Farhan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6" customWidth="1" min="2" max="2"/>
    <col width="18" customWidth="1" min="3" max="3"/>
    <col width="24" customWidth="1" min="4" max="4"/>
    <col width="22" customWidth="1" min="5" max="5"/>
    <col width="22" customWidth="1" min="6" max="6"/>
    <col width="20" customWidth="1" min="7" max="7"/>
    <col width="22" customWidth="1" min="8" max="8"/>
    <col width="14" customWidth="1" min="9" max="9"/>
    <col width="18" customWidth="1" min="10" max="10"/>
  </cols>
  <sheetData>
    <row r="1" ht="28" customHeight="1">
      <c r="A1" s="45" t="inlineStr">
        <is>
          <t>⚖️ ENGINEERING PERFORMANCE REVIEW CALIBRATION &amp; CAREER LADDER</t>
        </is>
      </c>
    </row>
    <row r="2">
      <c r="A2" s="2" t="inlineStr">
        <is>
          <t>Distribution of performance ratings, promotion readiness, bell-curve calibration, and talent mobility.</t>
        </is>
      </c>
    </row>
    <row r="4" ht="18" customHeight="1">
      <c r="A4" s="46" t="inlineStr">
        <is>
          <t>TOTAL CALIBRATED HEADCOUNT</t>
        </is>
      </c>
      <c r="B4" s="96" t="n"/>
      <c r="C4" s="46" t="inlineStr">
        <is>
          <t>AVERAGE EXCEEDS EXPECTATIONS</t>
        </is>
      </c>
      <c r="D4" s="96" t="n"/>
      <c r="E4" s="46" t="inlineStr">
        <is>
          <t>AVERAGE MEETS EXPECTATIONS</t>
        </is>
      </c>
      <c r="F4" s="96" t="n"/>
      <c r="G4" s="46" t="inlineStr">
        <is>
          <t>AVERAGE PROMOTION READINESS</t>
        </is>
      </c>
      <c r="H4" s="97" t="n"/>
      <c r="I4" s="97" t="n"/>
      <c r="J4" s="96" t="n"/>
    </row>
    <row r="5" ht="22" customHeight="1">
      <c r="A5" s="48">
        <f>SUM(C8:C22)</f>
        <v/>
      </c>
      <c r="B5" s="96" t="n"/>
      <c r="C5" s="50">
        <f>AVERAGE(D8:D22)</f>
        <v/>
      </c>
      <c r="D5" s="96" t="n"/>
      <c r="E5" s="50">
        <f>AVERAGE(E8:E22)</f>
        <v/>
      </c>
      <c r="F5" s="96" t="n"/>
      <c r="G5" s="50">
        <f>AVERAGE(G8:G22)</f>
        <v/>
      </c>
      <c r="H5" s="97" t="n"/>
      <c r="I5" s="97" t="n"/>
      <c r="J5" s="96" t="n"/>
    </row>
    <row r="7" ht="24" customHeight="1">
      <c r="A7" s="3" t="inlineStr">
        <is>
          <t>TIER ID</t>
        </is>
      </c>
      <c r="B7" s="3" t="inlineStr">
        <is>
          <t>ENGINEERING CAREER TITLE / LEVEL</t>
        </is>
      </c>
      <c r="C7" s="3" t="inlineStr">
        <is>
          <t>TOTAL HEADCOUNT</t>
        </is>
      </c>
      <c r="D7" s="3" t="inlineStr">
        <is>
          <t>EXCEEDS EXPECTATIONS %</t>
        </is>
      </c>
      <c r="E7" s="3" t="inlineStr">
        <is>
          <t>MEETS EXPECTATIONS %</t>
        </is>
      </c>
      <c r="F7" s="3" t="inlineStr">
        <is>
          <t>NEEDS DEVELOPMENT %</t>
        </is>
      </c>
      <c r="G7" s="3" t="inlineStr">
        <is>
          <t>PROMOTION READY %</t>
        </is>
      </c>
      <c r="H7" s="3" t="inlineStr">
        <is>
          <t>PROMOTION QUOTA MET</t>
        </is>
      </c>
      <c r="I7" s="3" t="inlineStr">
        <is>
          <t>STATUS</t>
        </is>
      </c>
      <c r="J7" s="3" t="inlineStr">
        <is>
          <t>VP OF ENGINEERING</t>
        </is>
      </c>
    </row>
    <row r="8" ht="20" customHeight="1">
      <c r="A8" s="6" t="inlineStr">
        <is>
          <t>LVL-01</t>
        </is>
      </c>
      <c r="B8" s="6" t="inlineStr">
        <is>
          <t>Associate Software Engineer (L1)</t>
        </is>
      </c>
      <c r="C8" s="4" t="n">
        <v>45</v>
      </c>
      <c r="D8" s="52" t="n">
        <v>0.18</v>
      </c>
      <c r="E8" s="52" t="n">
        <v>0.72</v>
      </c>
      <c r="F8" s="52" t="n">
        <v>0.1</v>
      </c>
      <c r="G8" s="52" t="n">
        <v>0.22</v>
      </c>
      <c r="H8" s="6" t="inlineStr">
        <is>
          <t>Yes</t>
        </is>
      </c>
      <c r="I8" s="43" t="inlineStr">
        <is>
          <t>Optimal</t>
        </is>
      </c>
      <c r="J8" s="6" t="inlineStr">
        <is>
          <t>VP Eng</t>
        </is>
      </c>
    </row>
    <row r="9" ht="20" customHeight="1">
      <c r="A9" s="9" t="inlineStr">
        <is>
          <t>LVL-02</t>
        </is>
      </c>
      <c r="B9" s="9" t="inlineStr">
        <is>
          <t>Software Engineer I (L2)</t>
        </is>
      </c>
      <c r="C9" s="7" t="n">
        <v>95</v>
      </c>
      <c r="D9" s="53" t="n">
        <v>0.2</v>
      </c>
      <c r="E9" s="53" t="n">
        <v>0.7</v>
      </c>
      <c r="F9" s="53" t="n">
        <v>0.1</v>
      </c>
      <c r="G9" s="53" t="n">
        <v>0.18</v>
      </c>
      <c r="H9" s="9" t="inlineStr">
        <is>
          <t>Yes</t>
        </is>
      </c>
      <c r="I9" s="43" t="inlineStr">
        <is>
          <t>Optimal</t>
        </is>
      </c>
      <c r="J9" s="9" t="inlineStr">
        <is>
          <t>VP Eng</t>
        </is>
      </c>
    </row>
    <row r="10" ht="20" customHeight="1">
      <c r="A10" s="6" t="inlineStr">
        <is>
          <t>LVL-03</t>
        </is>
      </c>
      <c r="B10" s="6" t="inlineStr">
        <is>
          <t>Software Engineer II (L3)</t>
        </is>
      </c>
      <c r="C10" s="4" t="n">
        <v>120</v>
      </c>
      <c r="D10" s="52" t="n">
        <v>0.22</v>
      </c>
      <c r="E10" s="52" t="n">
        <v>0.68</v>
      </c>
      <c r="F10" s="52" t="n">
        <v>0.1</v>
      </c>
      <c r="G10" s="52" t="n">
        <v>0.16</v>
      </c>
      <c r="H10" s="6" t="inlineStr">
        <is>
          <t>Yes</t>
        </is>
      </c>
      <c r="I10" s="43" t="inlineStr">
        <is>
          <t>Optimal</t>
        </is>
      </c>
      <c r="J10" s="6" t="inlineStr">
        <is>
          <t>VP Eng</t>
        </is>
      </c>
    </row>
    <row r="11" ht="20" customHeight="1">
      <c r="A11" s="9" t="inlineStr">
        <is>
          <t>LVL-04</t>
        </is>
      </c>
      <c r="B11" s="9" t="inlineStr">
        <is>
          <t>Senior Software Engineer (L4)</t>
        </is>
      </c>
      <c r="C11" s="7" t="n">
        <v>110</v>
      </c>
      <c r="D11" s="53" t="n">
        <v>0.24</v>
      </c>
      <c r="E11" s="53" t="n">
        <v>0.68</v>
      </c>
      <c r="F11" s="53" t="n">
        <v>0.08</v>
      </c>
      <c r="G11" s="53" t="n">
        <v>0.14</v>
      </c>
      <c r="H11" s="9" t="inlineStr">
        <is>
          <t>Yes</t>
        </is>
      </c>
      <c r="I11" s="43" t="inlineStr">
        <is>
          <t>Optimal</t>
        </is>
      </c>
      <c r="J11" s="9" t="inlineStr">
        <is>
          <t>VP Eng</t>
        </is>
      </c>
    </row>
    <row r="12" ht="20" customHeight="1">
      <c r="A12" s="6" t="inlineStr">
        <is>
          <t>LVL-05</t>
        </is>
      </c>
      <c r="B12" s="6" t="inlineStr">
        <is>
          <t>Staff Software Engineer (L5)</t>
        </is>
      </c>
      <c r="C12" s="4" t="n">
        <v>48</v>
      </c>
      <c r="D12" s="52" t="n">
        <v>0.25</v>
      </c>
      <c r="E12" s="52" t="n">
        <v>0.7</v>
      </c>
      <c r="F12" s="52" t="n">
        <v>0.05</v>
      </c>
      <c r="G12" s="52" t="n">
        <v>0.12</v>
      </c>
      <c r="H12" s="6" t="inlineStr">
        <is>
          <t>Yes</t>
        </is>
      </c>
      <c r="I12" s="43" t="inlineStr">
        <is>
          <t>Optimal</t>
        </is>
      </c>
      <c r="J12" s="6" t="inlineStr">
        <is>
          <t>VP Eng</t>
        </is>
      </c>
    </row>
    <row r="13" ht="20" customHeight="1">
      <c r="A13" s="9" t="inlineStr">
        <is>
          <t>LVL-06</t>
        </is>
      </c>
      <c r="B13" s="9" t="inlineStr">
        <is>
          <t>Principal Software Engineer (L6)</t>
        </is>
      </c>
      <c r="C13" s="7" t="n">
        <v>18</v>
      </c>
      <c r="D13" s="53" t="n">
        <v>0.28</v>
      </c>
      <c r="E13" s="53" t="n">
        <v>0.7</v>
      </c>
      <c r="F13" s="53" t="n">
        <v>0.02</v>
      </c>
      <c r="G13" s="53" t="n">
        <v>0.1</v>
      </c>
      <c r="H13" s="9" t="inlineStr">
        <is>
          <t>Yes</t>
        </is>
      </c>
      <c r="I13" s="43" t="inlineStr">
        <is>
          <t>Optimal</t>
        </is>
      </c>
      <c r="J13" s="9" t="inlineStr">
        <is>
          <t>VP Eng</t>
        </is>
      </c>
    </row>
    <row r="14" ht="20" customHeight="1">
      <c r="A14" s="6" t="inlineStr">
        <is>
          <t>LVL-07</t>
        </is>
      </c>
      <c r="B14" s="6" t="inlineStr">
        <is>
          <t>Distinguished Engineer / Fellow (L7)</t>
        </is>
      </c>
      <c r="C14" s="4" t="n">
        <v>6</v>
      </c>
      <c r="D14" s="52" t="n">
        <v>0.33</v>
      </c>
      <c r="E14" s="52" t="n">
        <v>0.67</v>
      </c>
      <c r="F14" s="52" t="n">
        <v>0</v>
      </c>
      <c r="G14" s="52" t="n">
        <v>0.05</v>
      </c>
      <c r="H14" s="6" t="inlineStr">
        <is>
          <t>Yes</t>
        </is>
      </c>
      <c r="I14" s="43" t="inlineStr">
        <is>
          <t>Optimal</t>
        </is>
      </c>
      <c r="J14" s="6" t="inlineStr">
        <is>
          <t>VP Eng</t>
        </is>
      </c>
    </row>
    <row r="15" ht="20" customHeight="1">
      <c r="A15" s="9" t="inlineStr">
        <is>
          <t>LVL-08</t>
        </is>
      </c>
      <c r="B15" s="9" t="inlineStr">
        <is>
          <t>Associate Engineering Manager (M1)</t>
        </is>
      </c>
      <c r="C15" s="7" t="n">
        <v>15</v>
      </c>
      <c r="D15" s="53" t="n">
        <v>0.2</v>
      </c>
      <c r="E15" s="53" t="n">
        <v>0.72</v>
      </c>
      <c r="F15" s="53" t="n">
        <v>0.08</v>
      </c>
      <c r="G15" s="53" t="n">
        <v>0.15</v>
      </c>
      <c r="H15" s="9" t="inlineStr">
        <is>
          <t>Yes</t>
        </is>
      </c>
      <c r="I15" s="43" t="inlineStr">
        <is>
          <t>Optimal</t>
        </is>
      </c>
      <c r="J15" s="9" t="inlineStr">
        <is>
          <t>VP Eng</t>
        </is>
      </c>
    </row>
    <row r="16" ht="20" customHeight="1">
      <c r="A16" s="6" t="inlineStr">
        <is>
          <t>LVL-09</t>
        </is>
      </c>
      <c r="B16" s="6" t="inlineStr">
        <is>
          <t>Engineering Manager (M2)</t>
        </is>
      </c>
      <c r="C16" s="4" t="n">
        <v>24</v>
      </c>
      <c r="D16" s="52" t="n">
        <v>0.22</v>
      </c>
      <c r="E16" s="52" t="n">
        <v>0.7</v>
      </c>
      <c r="F16" s="52" t="n">
        <v>0.08</v>
      </c>
      <c r="G16" s="52" t="n">
        <v>0.14</v>
      </c>
      <c r="H16" s="6" t="inlineStr">
        <is>
          <t>Yes</t>
        </is>
      </c>
      <c r="I16" s="43" t="inlineStr">
        <is>
          <t>Optimal</t>
        </is>
      </c>
      <c r="J16" s="6" t="inlineStr">
        <is>
          <t>VP Eng</t>
        </is>
      </c>
    </row>
    <row r="17" ht="20" customHeight="1">
      <c r="A17" s="9" t="inlineStr">
        <is>
          <t>LVL-10</t>
        </is>
      </c>
      <c r="B17" s="9" t="inlineStr">
        <is>
          <t>Senior Engineering Manager (M3)</t>
        </is>
      </c>
      <c r="C17" s="7" t="n">
        <v>12</v>
      </c>
      <c r="D17" s="53" t="n">
        <v>0.25</v>
      </c>
      <c r="E17" s="53" t="n">
        <v>0.7</v>
      </c>
      <c r="F17" s="53" t="n">
        <v>0.05</v>
      </c>
      <c r="G17" s="53" t="n">
        <v>0.1</v>
      </c>
      <c r="H17" s="9" t="inlineStr">
        <is>
          <t>Yes</t>
        </is>
      </c>
      <c r="I17" s="43" t="inlineStr">
        <is>
          <t>Optimal</t>
        </is>
      </c>
      <c r="J17" s="9" t="inlineStr">
        <is>
          <t>VP Eng</t>
        </is>
      </c>
    </row>
    <row r="18" ht="20" customHeight="1">
      <c r="A18" s="6" t="inlineStr">
        <is>
          <t>LVL-11</t>
        </is>
      </c>
      <c r="B18" s="6" t="inlineStr">
        <is>
          <t>Director of Engineering (D1)</t>
        </is>
      </c>
      <c r="C18" s="4" t="n">
        <v>8</v>
      </c>
      <c r="D18" s="52" t="n">
        <v>0.25</v>
      </c>
      <c r="E18" s="52" t="n">
        <v>0.75</v>
      </c>
      <c r="F18" s="52" t="n">
        <v>0</v>
      </c>
      <c r="G18" s="52" t="n">
        <v>0.08</v>
      </c>
      <c r="H18" s="6" t="inlineStr">
        <is>
          <t>Yes</t>
        </is>
      </c>
      <c r="I18" s="43" t="inlineStr">
        <is>
          <t>Optimal</t>
        </is>
      </c>
      <c r="J18" s="6" t="inlineStr">
        <is>
          <t>VP Eng</t>
        </is>
      </c>
    </row>
    <row r="19" ht="20" customHeight="1">
      <c r="A19" s="9" t="inlineStr">
        <is>
          <t>LVL-12</t>
        </is>
      </c>
      <c r="B19" s="9" t="inlineStr">
        <is>
          <t>Senior Director of Engineering (D2)</t>
        </is>
      </c>
      <c r="C19" s="7" t="n">
        <v>4</v>
      </c>
      <c r="D19" s="53" t="n">
        <v>0.25</v>
      </c>
      <c r="E19" s="53" t="n">
        <v>0.75</v>
      </c>
      <c r="F19" s="53" t="n">
        <v>0</v>
      </c>
      <c r="G19" s="53" t="n">
        <v>0.05</v>
      </c>
      <c r="H19" s="9" t="inlineStr">
        <is>
          <t>Yes</t>
        </is>
      </c>
      <c r="I19" s="43" t="inlineStr">
        <is>
          <t>Optimal</t>
        </is>
      </c>
      <c r="J19" s="9" t="inlineStr">
        <is>
          <t>VP Eng</t>
        </is>
      </c>
    </row>
    <row r="20" ht="20" customHeight="1">
      <c r="A20" s="6" t="inlineStr">
        <is>
          <t>LVL-13</t>
        </is>
      </c>
      <c r="B20" s="6" t="inlineStr">
        <is>
          <t>Associate Product Manager Tech (P1)</t>
        </is>
      </c>
      <c r="C20" s="4" t="n">
        <v>14</v>
      </c>
      <c r="D20" s="52" t="n">
        <v>0.21</v>
      </c>
      <c r="E20" s="52" t="n">
        <v>0.7</v>
      </c>
      <c r="F20" s="52" t="n">
        <v>0.09</v>
      </c>
      <c r="G20" s="52" t="n">
        <v>0.18</v>
      </c>
      <c r="H20" s="6" t="inlineStr">
        <is>
          <t>Yes</t>
        </is>
      </c>
      <c r="I20" s="43" t="inlineStr">
        <is>
          <t>Optimal</t>
        </is>
      </c>
      <c r="J20" s="6" t="inlineStr">
        <is>
          <t>VP Eng</t>
        </is>
      </c>
    </row>
    <row r="21" ht="20" customHeight="1">
      <c r="A21" s="9" t="inlineStr">
        <is>
          <t>LVL-14</t>
        </is>
      </c>
      <c r="B21" s="9" t="inlineStr">
        <is>
          <t>Senior Technical Product Manager (P3)</t>
        </is>
      </c>
      <c r="C21" s="7" t="n">
        <v>18</v>
      </c>
      <c r="D21" s="53" t="n">
        <v>0.24</v>
      </c>
      <c r="E21" s="53" t="n">
        <v>0.7</v>
      </c>
      <c r="F21" s="53" t="n">
        <v>0.06</v>
      </c>
      <c r="G21" s="53" t="n">
        <v>0.12</v>
      </c>
      <c r="H21" s="9" t="inlineStr">
        <is>
          <t>Yes</t>
        </is>
      </c>
      <c r="I21" s="43" t="inlineStr">
        <is>
          <t>Optimal</t>
        </is>
      </c>
      <c r="J21" s="9" t="inlineStr">
        <is>
          <t>VP Eng</t>
        </is>
      </c>
    </row>
    <row r="22" ht="20" customHeight="1">
      <c r="A22" s="6" t="inlineStr">
        <is>
          <t>LVL-15</t>
        </is>
      </c>
      <c r="B22" s="6" t="inlineStr">
        <is>
          <t>Lead SRE / DevOps Architect</t>
        </is>
      </c>
      <c r="C22" s="4" t="n">
        <v>15</v>
      </c>
      <c r="D22" s="52" t="n">
        <v>0.26</v>
      </c>
      <c r="E22" s="52" t="n">
        <v>0.68</v>
      </c>
      <c r="F22" s="52" t="n">
        <v>0.06</v>
      </c>
      <c r="G22" s="52" t="n">
        <v>0.15</v>
      </c>
      <c r="H22" s="6" t="inlineStr">
        <is>
          <t>Yes</t>
        </is>
      </c>
      <c r="I22" s="43" t="inlineStr">
        <is>
          <t>Optimal</t>
        </is>
      </c>
      <c r="J22" s="6" t="inlineStr">
        <is>
          <t>VP Eng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14" customWidth="1" min="3" max="3"/>
    <col width="32" customWidth="1" min="4" max="4"/>
    <col width="18" customWidth="1" min="5" max="5"/>
    <col width="34" customWidth="1" min="6" max="6"/>
    <col width="32" customWidth="1" min="7" max="7"/>
    <col width="18" customWidth="1" min="8" max="8"/>
    <col width="18" customWidth="1" min="9" max="9"/>
    <col width="16" customWidth="1" min="10" max="10"/>
  </cols>
  <sheetData>
    <row r="1" ht="28" customHeight="1">
      <c r="A1" s="45" t="inlineStr">
        <is>
          <t>🛡️ KEY ENGINEERING TALENT RETENTION, FLIGHT RISK &amp; SUCCESSION</t>
        </is>
      </c>
    </row>
    <row r="2">
      <c r="A2" s="2" t="inlineStr">
        <is>
          <t>Tracking domain knowledge monopolies, competing offers, proactive retention equity packages, and succession.</t>
        </is>
      </c>
    </row>
    <row r="4" ht="18" customHeight="1">
      <c r="A4" s="46" t="inlineStr">
        <is>
          <t>MONITORED KEY PERSONNEL</t>
        </is>
      </c>
      <c r="B4" s="96" t="n"/>
      <c r="C4" s="46" t="inlineStr">
        <is>
          <t>HIGH FLIGHT RISK COUNT</t>
        </is>
      </c>
      <c r="D4" s="96" t="n"/>
      <c r="E4" s="46" t="inlineStr">
        <is>
          <t>RETENTION SECURED RATE</t>
        </is>
      </c>
      <c r="F4" s="96" t="n"/>
      <c r="G4" s="46" t="inlineStr">
        <is>
          <t>SINGLE POINT OF FAILURE RISKS</t>
        </is>
      </c>
      <c r="H4" s="97" t="n"/>
      <c r="I4" s="97" t="n"/>
      <c r="J4" s="96" t="n"/>
    </row>
    <row r="5" ht="22" customHeight="1">
      <c r="A5" s="70">
        <f>COUNTA(A8:A22)</f>
        <v/>
      </c>
      <c r="B5" s="96" t="n"/>
      <c r="C5" s="71">
        <f>COUNTIF(E8:E22,"High")</f>
        <v/>
      </c>
      <c r="D5" s="96" t="n"/>
      <c r="E5" s="50">
        <f>COUNTIF(H8:H22,"Secured")/COUNTA(H8:H22)</f>
        <v/>
      </c>
      <c r="F5" s="96" t="n"/>
      <c r="G5" s="54">
        <f>COUNTIF(D8:D22,"*Single Point*")</f>
        <v/>
      </c>
      <c r="H5" s="97" t="n"/>
      <c r="I5" s="97" t="n"/>
      <c r="J5" s="96" t="n"/>
    </row>
    <row r="7" ht="24" customHeight="1">
      <c r="A7" s="3" t="inlineStr">
        <is>
          <t>RISK ID</t>
        </is>
      </c>
      <c r="B7" s="3" t="inlineStr">
        <is>
          <t>CRITICAL ROLE / DOMAIN SPECIALIST</t>
        </is>
      </c>
      <c r="C7" s="3" t="inlineStr">
        <is>
          <t>TENURE (YRS)</t>
        </is>
      </c>
      <c r="D7" s="3" t="inlineStr">
        <is>
          <t>DOMAIN KNOWLEDGE MONOPOLY</t>
        </is>
      </c>
      <c r="E7" s="3" t="inlineStr">
        <is>
          <t>FLIGHT RISK RATING</t>
        </is>
      </c>
      <c r="F7" s="3" t="inlineStr">
        <is>
          <t>PRIMARY FLIGHT DRIVER</t>
        </is>
      </c>
      <c r="G7" s="3" t="inlineStr">
        <is>
          <t>RETENTION PACKAGE OFFERED</t>
        </is>
      </c>
      <c r="H7" s="3" t="inlineStr">
        <is>
          <t>RETENTION STATUS</t>
        </is>
      </c>
      <c r="I7" s="3" t="inlineStr">
        <is>
          <t>PEOPLE PARTNER</t>
        </is>
      </c>
      <c r="J7" s="3" t="inlineStr">
        <is>
          <t>VP SIGN-OFF</t>
        </is>
      </c>
    </row>
    <row r="8" ht="20" customHeight="1">
      <c r="A8" s="6" t="inlineStr">
        <is>
          <t>RSK-01</t>
        </is>
      </c>
      <c r="B8" s="6" t="inlineStr">
        <is>
          <t>Principal Core Banking Architect</t>
        </is>
      </c>
      <c r="C8" s="62" t="n">
        <v>5.2</v>
      </c>
      <c r="D8" s="6" t="inlineStr">
        <is>
          <t>High - Single Point of Failure</t>
        </is>
      </c>
      <c r="E8" s="6" t="inlineStr">
        <is>
          <t>High</t>
        </is>
      </c>
      <c r="F8" s="6" t="inlineStr">
        <is>
          <t>Below Market Base Compensation</t>
        </is>
      </c>
      <c r="G8" s="6" t="inlineStr">
        <is>
          <t>Executive Retention Bonus + RSU</t>
        </is>
      </c>
      <c r="H8" s="43" t="inlineStr">
        <is>
          <t>Secured</t>
        </is>
      </c>
      <c r="I8" s="6" t="inlineStr">
        <is>
          <t>N. Permata</t>
        </is>
      </c>
      <c r="J8" s="6" t="inlineStr">
        <is>
          <t>Approved</t>
        </is>
      </c>
    </row>
    <row r="9" ht="20" customHeight="1">
      <c r="A9" s="9" t="inlineStr">
        <is>
          <t>RSK-02</t>
        </is>
      </c>
      <c r="B9" s="9" t="inlineStr">
        <is>
          <t>Lead Mobile iOS Architecture</t>
        </is>
      </c>
      <c r="C9" s="63" t="n">
        <v>3.8</v>
      </c>
      <c r="D9" s="9" t="inlineStr">
        <is>
          <t>High - Key SuperApp Owner</t>
        </is>
      </c>
      <c r="E9" s="9" t="inlineStr">
        <is>
          <t>Medium</t>
        </is>
      </c>
      <c r="F9" s="9" t="inlineStr">
        <is>
          <t>Desire for Staff Level Promotion</t>
        </is>
      </c>
      <c r="G9" s="9" t="inlineStr">
        <is>
          <t>Promotion to Staff Engineer L5</t>
        </is>
      </c>
      <c r="H9" s="43" t="inlineStr">
        <is>
          <t>Secured</t>
        </is>
      </c>
      <c r="I9" s="9" t="inlineStr">
        <is>
          <t>N. Permata</t>
        </is>
      </c>
      <c r="J9" s="9" t="inlineStr">
        <is>
          <t>Approved</t>
        </is>
      </c>
    </row>
    <row r="10" ht="20" customHeight="1">
      <c r="A10" s="6" t="inlineStr">
        <is>
          <t>RSK-03</t>
        </is>
      </c>
      <c r="B10" s="6" t="inlineStr">
        <is>
          <t>Principal SRE Cloud Infrastructure</t>
        </is>
      </c>
      <c r="C10" s="62" t="n">
        <v>4.5</v>
      </c>
      <c r="D10" s="6" t="inlineStr">
        <is>
          <t>High - Multi-Cloud Network Lead</t>
        </is>
      </c>
      <c r="E10" s="6" t="inlineStr">
        <is>
          <t>Medium</t>
        </is>
      </c>
      <c r="F10" s="6" t="inlineStr">
        <is>
          <t>On-call Fatigue &amp; Burnout</t>
        </is>
      </c>
      <c r="G10" s="6" t="inlineStr">
        <is>
          <t>Added 2 Senior SREs to Roster</t>
        </is>
      </c>
      <c r="H10" s="43" t="inlineStr">
        <is>
          <t>Secured</t>
        </is>
      </c>
      <c r="I10" s="6" t="inlineStr">
        <is>
          <t>N. Permata</t>
        </is>
      </c>
      <c r="J10" s="6" t="inlineStr">
        <is>
          <t>Approved</t>
        </is>
      </c>
    </row>
    <row r="11" ht="20" customHeight="1">
      <c r="A11" s="9" t="inlineStr">
        <is>
          <t>RSK-04</t>
        </is>
      </c>
      <c r="B11" s="9" t="inlineStr">
        <is>
          <t>Lead AI Research Scientist (LLM)</t>
        </is>
      </c>
      <c r="C11" s="63" t="n">
        <v>2.1</v>
      </c>
      <c r="D11" s="9" t="inlineStr">
        <is>
          <t>High - RAG Model Intellectual Property</t>
        </is>
      </c>
      <c r="E11" s="9" t="inlineStr">
        <is>
          <t>High</t>
        </is>
      </c>
      <c r="F11" s="9" t="inlineStr">
        <is>
          <t>Aggressive Competing Fintech Offer</t>
        </is>
      </c>
      <c r="G11" s="9" t="inlineStr">
        <is>
          <t>Competitive RSU Refresh Package</t>
        </is>
      </c>
      <c r="H11" s="43" t="inlineStr">
        <is>
          <t>Secured</t>
        </is>
      </c>
      <c r="I11" s="9" t="inlineStr">
        <is>
          <t>N. Permata</t>
        </is>
      </c>
      <c r="J11" s="9" t="inlineStr">
        <is>
          <t>Approved</t>
        </is>
      </c>
    </row>
    <row r="12" ht="20" customHeight="1">
      <c r="A12" s="6" t="inlineStr">
        <is>
          <t>RSK-05</t>
        </is>
      </c>
      <c r="B12" s="6" t="inlineStr">
        <is>
          <t>Principal Database DBA (Oracle/Postgres)</t>
        </is>
      </c>
      <c r="C12" s="62" t="n">
        <v>6</v>
      </c>
      <c r="D12" s="6" t="inlineStr">
        <is>
          <t>High - Disaster Recovery Runbooks</t>
        </is>
      </c>
      <c r="E12" s="6" t="inlineStr">
        <is>
          <t>Low</t>
        </is>
      </c>
      <c r="F12" s="6" t="inlineStr">
        <is>
          <t>Career Stagnation Concerns</t>
        </is>
      </c>
      <c r="G12" s="6" t="inlineStr">
        <is>
          <t>Lead Architect Dual Track</t>
        </is>
      </c>
      <c r="H12" s="43" t="inlineStr">
        <is>
          <t>Secured</t>
        </is>
      </c>
      <c r="I12" s="6" t="inlineStr">
        <is>
          <t>N. Permata</t>
        </is>
      </c>
      <c r="J12" s="6" t="inlineStr">
        <is>
          <t>Approved</t>
        </is>
      </c>
    </row>
    <row r="13" ht="20" customHeight="1">
      <c r="A13" s="9" t="inlineStr">
        <is>
          <t>RSK-06</t>
        </is>
      </c>
      <c r="B13" s="9" t="inlineStr">
        <is>
          <t>Senior Golang Payments Switching Lead</t>
        </is>
      </c>
      <c r="C13" s="63" t="n">
        <v>3.2</v>
      </c>
      <c r="D13" s="9" t="inlineStr">
        <is>
          <t>Medium - BI-FAST Switch Code</t>
        </is>
      </c>
      <c r="E13" s="9" t="inlineStr">
        <is>
          <t>Medium</t>
        </is>
      </c>
      <c r="F13" s="9" t="inlineStr">
        <is>
          <t>Desire for Hybrid Remote Flexibility</t>
        </is>
      </c>
      <c r="G13" s="9" t="inlineStr">
        <is>
          <t>Approved Full Flexible Work</t>
        </is>
      </c>
      <c r="H13" s="43" t="inlineStr">
        <is>
          <t>Secured</t>
        </is>
      </c>
      <c r="I13" s="9" t="inlineStr">
        <is>
          <t>N. Permata</t>
        </is>
      </c>
      <c r="J13" s="9" t="inlineStr">
        <is>
          <t>Approved</t>
        </is>
      </c>
    </row>
    <row r="14" ht="20" customHeight="1">
      <c r="A14" s="6" t="inlineStr">
        <is>
          <t>RSK-07</t>
        </is>
      </c>
      <c r="B14" s="6" t="inlineStr">
        <is>
          <t>Senior SecOps Vulnerability Lead</t>
        </is>
      </c>
      <c r="C14" s="62" t="n">
        <v>2.8</v>
      </c>
      <c r="D14" s="6" t="inlineStr">
        <is>
          <t>Medium - Zero-day Triaging</t>
        </is>
      </c>
      <c r="E14" s="6" t="inlineStr">
        <is>
          <t>Low</t>
        </is>
      </c>
      <c r="F14" s="6" t="inlineStr">
        <is>
          <t>Standard Market Calibration</t>
        </is>
      </c>
      <c r="G14" s="6" t="inlineStr">
        <is>
          <t>Annual Merit Salary Increase</t>
        </is>
      </c>
      <c r="H14" s="43" t="inlineStr">
        <is>
          <t>Secured</t>
        </is>
      </c>
      <c r="I14" s="6" t="inlineStr">
        <is>
          <t>N. Permata</t>
        </is>
      </c>
      <c r="J14" s="6" t="inlineStr">
        <is>
          <t>Approved</t>
        </is>
      </c>
    </row>
    <row r="15" ht="20" customHeight="1">
      <c r="A15" s="9" t="inlineStr">
        <is>
          <t>RSK-08</t>
        </is>
      </c>
      <c r="B15" s="9" t="inlineStr">
        <is>
          <t>Lead Data Engineer (BigQuery)</t>
        </is>
      </c>
      <c r="C15" s="63" t="n">
        <v>3.5</v>
      </c>
      <c r="D15" s="9" t="inlineStr">
        <is>
          <t>Medium - Data Lake Governance</t>
        </is>
      </c>
      <c r="E15" s="9" t="inlineStr">
        <is>
          <t>Low</t>
        </is>
      </c>
      <c r="F15" s="9" t="inlineStr">
        <is>
          <t>Wants Sabbatical for Training</t>
        </is>
      </c>
      <c r="G15" s="9" t="inlineStr">
        <is>
          <t>Sponsored Google Cloud Fellow</t>
        </is>
      </c>
      <c r="H15" s="43" t="inlineStr">
        <is>
          <t>Secured</t>
        </is>
      </c>
      <c r="I15" s="9" t="inlineStr">
        <is>
          <t>N. Permata</t>
        </is>
      </c>
      <c r="J15" s="9" t="inlineStr">
        <is>
          <t>Approved</t>
        </is>
      </c>
    </row>
    <row r="16" ht="20" customHeight="1">
      <c r="A16" s="6" t="inlineStr">
        <is>
          <t>RSK-09</t>
        </is>
      </c>
      <c r="B16" s="6" t="inlineStr">
        <is>
          <t>Senior Lending Scoring Model Lead</t>
        </is>
      </c>
      <c r="C16" s="62" t="n">
        <v>2.4</v>
      </c>
      <c r="D16" s="6" t="inlineStr">
        <is>
          <t>High - Proprietary Underwriting</t>
        </is>
      </c>
      <c r="E16" s="6" t="inlineStr">
        <is>
          <t>High</t>
        </is>
      </c>
      <c r="F16" s="6" t="inlineStr">
        <is>
          <t>Startup Equity Opportunity</t>
        </is>
      </c>
      <c r="G16" s="6" t="inlineStr">
        <is>
          <t>Counter-offer &amp; Project Ownership</t>
        </is>
      </c>
      <c r="H16" s="43" t="inlineStr">
        <is>
          <t>Active Watch</t>
        </is>
      </c>
      <c r="I16" s="6" t="inlineStr">
        <is>
          <t>N. Permata</t>
        </is>
      </c>
      <c r="J16" s="6" t="inlineStr">
        <is>
          <t>Approved</t>
        </is>
      </c>
    </row>
    <row r="17" ht="20" customHeight="1">
      <c r="A17" s="9" t="inlineStr">
        <is>
          <t>RSK-10</t>
        </is>
      </c>
      <c r="B17" s="9" t="inlineStr">
        <is>
          <t>Staff Frontend Design System Lead</t>
        </is>
      </c>
      <c r="C17" s="63" t="n">
        <v>4.1</v>
      </c>
      <c r="D17" s="9" t="inlineStr">
        <is>
          <t>Medium - Web Component Library</t>
        </is>
      </c>
      <c r="E17" s="9" t="inlineStr">
        <is>
          <t>Low</t>
        </is>
      </c>
      <c r="F17" s="9" t="inlineStr">
        <is>
          <t>Personal Relocation Request</t>
        </is>
      </c>
      <c r="G17" s="9" t="inlineStr">
        <is>
          <t>Remote Hub Arrangement</t>
        </is>
      </c>
      <c r="H17" s="43" t="inlineStr">
        <is>
          <t>Secured</t>
        </is>
      </c>
      <c r="I17" s="9" t="inlineStr">
        <is>
          <t>N. Permata</t>
        </is>
      </c>
      <c r="J17" s="9" t="inlineStr">
        <is>
          <t>Approved</t>
        </is>
      </c>
    </row>
    <row r="18" ht="20" customHeight="1">
      <c r="A18" s="6" t="inlineStr">
        <is>
          <t>RSK-11</t>
        </is>
      </c>
      <c r="B18" s="6" t="inlineStr">
        <is>
          <t>Senior Quality Automation Lead</t>
        </is>
      </c>
      <c r="C18" s="62" t="n">
        <v>3</v>
      </c>
      <c r="D18" s="6" t="inlineStr">
        <is>
          <t>Medium - CI/CD Integration Testing</t>
        </is>
      </c>
      <c r="E18" s="6" t="inlineStr">
        <is>
          <t>Low</t>
        </is>
      </c>
      <c r="F18" s="6" t="inlineStr">
        <is>
          <t>Compensation Review Request</t>
        </is>
      </c>
      <c r="G18" s="6" t="inlineStr">
        <is>
          <t>Market Adjustment Applied</t>
        </is>
      </c>
      <c r="H18" s="43" t="inlineStr">
        <is>
          <t>Secured</t>
        </is>
      </c>
      <c r="I18" s="6" t="inlineStr">
        <is>
          <t>N. Permata</t>
        </is>
      </c>
      <c r="J18" s="6" t="inlineStr">
        <is>
          <t>Approved</t>
        </is>
      </c>
    </row>
    <row r="19" ht="20" customHeight="1">
      <c r="A19" s="9" t="inlineStr">
        <is>
          <t>RSK-12</t>
        </is>
      </c>
      <c r="B19" s="9" t="inlineStr">
        <is>
          <t>Lead Open Banking API Specialist</t>
        </is>
      </c>
      <c r="C19" s="63" t="n">
        <v>2.6</v>
      </c>
      <c r="D19" s="9" t="inlineStr">
        <is>
          <t>Medium - Regulatory API Integration</t>
        </is>
      </c>
      <c r="E19" s="9" t="inlineStr">
        <is>
          <t>Medium</t>
        </is>
      </c>
      <c r="F19" s="9" t="inlineStr">
        <is>
          <t>Team Resourcing Pressures</t>
        </is>
      </c>
      <c r="G19" s="9" t="inlineStr">
        <is>
          <t>Approved 3 Backfill Hires</t>
        </is>
      </c>
      <c r="H19" s="43" t="inlineStr">
        <is>
          <t>Secured</t>
        </is>
      </c>
      <c r="I19" s="9" t="inlineStr">
        <is>
          <t>N. Permata</t>
        </is>
      </c>
      <c r="J19" s="9" t="inlineStr">
        <is>
          <t>Approved</t>
        </is>
      </c>
    </row>
    <row r="20" ht="20" customHeight="1">
      <c r="A20" s="6" t="inlineStr">
        <is>
          <t>RSK-13</t>
        </is>
      </c>
      <c r="B20" s="6" t="inlineStr">
        <is>
          <t>Principal Enterprise TOGAF Architect</t>
        </is>
      </c>
      <c r="C20" s="62" t="n">
        <v>7.5</v>
      </c>
      <c r="D20" s="6" t="inlineStr">
        <is>
          <t>High - Core System Blueprint</t>
        </is>
      </c>
      <c r="E20" s="6" t="inlineStr">
        <is>
          <t>Low</t>
        </is>
      </c>
      <c r="F20" s="6" t="inlineStr">
        <is>
          <t>Pre-Retirement Transition</t>
        </is>
      </c>
      <c r="G20" s="6" t="inlineStr">
        <is>
          <t>Successor Mentorship Program</t>
        </is>
      </c>
      <c r="H20" s="43" t="inlineStr">
        <is>
          <t>Secured</t>
        </is>
      </c>
      <c r="I20" s="6" t="inlineStr">
        <is>
          <t>N. Permata</t>
        </is>
      </c>
      <c r="J20" s="6" t="inlineStr">
        <is>
          <t>Approved</t>
        </is>
      </c>
    </row>
    <row r="21" ht="20" customHeight="1">
      <c r="A21" s="9" t="inlineStr">
        <is>
          <t>RSK-14</t>
        </is>
      </c>
      <c r="B21" s="9" t="inlineStr">
        <is>
          <t>Senior Wealth Advisory FinTech Lead</t>
        </is>
      </c>
      <c r="C21" s="63" t="n">
        <v>3.1</v>
      </c>
      <c r="D21" s="9" t="inlineStr">
        <is>
          <t>Medium - Securities Engine</t>
        </is>
      </c>
      <c r="E21" s="9" t="inlineStr">
        <is>
          <t>Low</t>
        </is>
      </c>
      <c r="F21" s="9" t="inlineStr">
        <is>
          <t>Bonus Target Alignment</t>
        </is>
      </c>
      <c r="G21" s="9" t="inlineStr">
        <is>
          <t>Performance Milestone Bonus</t>
        </is>
      </c>
      <c r="H21" s="43" t="inlineStr">
        <is>
          <t>Secured</t>
        </is>
      </c>
      <c r="I21" s="9" t="inlineStr">
        <is>
          <t>N. Permata</t>
        </is>
      </c>
      <c r="J21" s="9" t="inlineStr">
        <is>
          <t>Approved</t>
        </is>
      </c>
    </row>
    <row r="22" ht="20" customHeight="1">
      <c r="A22" s="6" t="inlineStr">
        <is>
          <t>RSK-15</t>
        </is>
      </c>
      <c r="B22" s="6" t="inlineStr">
        <is>
          <t>Lead Merchant QRIS Settlement Tech</t>
        </is>
      </c>
      <c r="C22" s="62" t="n">
        <v>2.9</v>
      </c>
      <c r="D22" s="6" t="inlineStr">
        <is>
          <t>Medium - Acquirer Settlement Batch</t>
        </is>
      </c>
      <c r="E22" s="6" t="inlineStr">
        <is>
          <t>Low</t>
        </is>
      </c>
      <c r="F22" s="6" t="inlineStr">
        <is>
          <t>Career Growth into Management</t>
        </is>
      </c>
      <c r="G22" s="6" t="inlineStr">
        <is>
          <t>Enrolled in M1 Management Track</t>
        </is>
      </c>
      <c r="H22" s="43" t="inlineStr">
        <is>
          <t>Secured</t>
        </is>
      </c>
      <c r="I22" s="6" t="inlineStr">
        <is>
          <t>N. Permata</t>
        </is>
      </c>
      <c r="J22" s="6" t="inlineStr">
        <is>
          <t>Approved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38" customWidth="1" min="2" max="2"/>
    <col width="18" customWidth="1" min="3" max="3"/>
    <col width="16" customWidth="1" min="4" max="4"/>
    <col width="18" customWidth="1" min="5" max="5"/>
    <col width="18" customWidth="1" min="6" max="6"/>
    <col width="20" customWidth="1" min="7" max="7"/>
    <col width="55" customWidth="1" min="8" max="8"/>
  </cols>
  <sheetData>
    <row r="1" ht="28" customHeight="1">
      <c r="A1" s="45" t="inlineStr">
        <is>
          <t>🏆 STRATEGIC TECH TALENT, CULTURE &amp; ENGINEERING VELOCITY SCORECARD</t>
        </is>
      </c>
    </row>
    <row r="2">
      <c r="A2" s="2" t="inlineStr">
        <is>
          <t>Comprehensive executive organizational audit covering culture, developer velocity, talent retention, and cloud competency.</t>
        </is>
      </c>
    </row>
    <row r="4" ht="18" customHeight="1">
      <c r="A4" s="72" t="inlineStr">
        <is>
          <t>OVERALL TECH TALENT MATURITY</t>
        </is>
      </c>
      <c r="D4" s="72" t="inlineStr">
        <is>
          <t>TECH ORG HEALTH RATING</t>
        </is>
      </c>
      <c r="F4" s="72" t="inlineStr">
        <is>
          <t>NEXT EXECUTIVE CALIBRATION</t>
        </is>
      </c>
    </row>
    <row r="5" ht="24" customHeight="1">
      <c r="A5" s="73">
        <f>E17/100</f>
        <v/>
      </c>
      <c r="D5" s="74">
        <f>IF(A5&gt;=0.9,"HIGH-PERFORMING ELITE","HEALTHY")</f>
        <v/>
      </c>
      <c r="F5" s="75" t="inlineStr">
        <is>
          <t>2027-01-15 (Q4 Review)</t>
        </is>
      </c>
    </row>
    <row r="7" ht="24" customHeight="1">
      <c r="A7" s="3" t="inlineStr">
        <is>
          <t>PILLAR ID</t>
        </is>
      </c>
      <c r="B7" s="3" t="inlineStr">
        <is>
          <t>TECH ORGANIZATIONAL PILLAR</t>
        </is>
      </c>
      <c r="C7" s="3" t="inlineStr">
        <is>
          <t>WEIGHT %</t>
        </is>
      </c>
      <c r="D7" s="3" t="inlineStr">
        <is>
          <t>TARGET SCORE</t>
        </is>
      </c>
      <c r="E7" s="3" t="inlineStr">
        <is>
          <t>ACTUAL AUDIT SCORE</t>
        </is>
      </c>
      <c r="F7" s="3" t="inlineStr">
        <is>
          <t>WEIGHTED SCORE</t>
        </is>
      </c>
      <c r="G7" s="3" t="inlineStr">
        <is>
          <t>COMPLIANCE LEVEL</t>
        </is>
      </c>
      <c r="H7" s="3" t="inlineStr">
        <is>
          <t>KEY EXECUTIVE FINDINGS</t>
        </is>
      </c>
    </row>
    <row r="8" ht="20" customHeight="1">
      <c r="A8" s="76" t="inlineStr">
        <is>
          <t>TAL-01</t>
        </is>
      </c>
      <c r="B8" s="5" t="inlineStr">
        <is>
          <t>Developer Culture, Engagement &amp; eNPS</t>
        </is>
      </c>
      <c r="C8" s="77" t="n">
        <v>15</v>
      </c>
      <c r="D8" s="78" t="n">
        <v>95</v>
      </c>
      <c r="E8" s="78" t="n">
        <v>96</v>
      </c>
      <c r="F8" s="79">
        <f>C8*E8/100</f>
        <v/>
      </c>
      <c r="G8" s="43">
        <f>IF(E8&gt;=90,"Exemplary",IF(E8&gt;=80,"Compliant","Action Required"))</f>
        <v/>
      </c>
      <c r="H8" s="6" t="inlineStr">
        <is>
          <t>Overall developer eNPS maintained at +60.5 points; toolchain friction minimized.</t>
        </is>
      </c>
    </row>
    <row r="9" ht="20" customHeight="1">
      <c r="A9" s="80" t="inlineStr">
        <is>
          <t>TAL-02</t>
        </is>
      </c>
      <c r="B9" s="8" t="inlineStr">
        <is>
          <t>Engineering Capacity &amp; Tech Debt Health</t>
        </is>
      </c>
      <c r="C9" s="81" t="n">
        <v>15</v>
      </c>
      <c r="D9" s="82" t="n">
        <v>95</v>
      </c>
      <c r="E9" s="82" t="n">
        <v>94</v>
      </c>
      <c r="F9" s="83">
        <f>C9*E9/100</f>
        <v/>
      </c>
      <c r="G9" s="43">
        <f>IF(E9&gt;=90,"Exemplary",IF(E9&gt;=80,"Compliant","Action Required"))</f>
        <v/>
      </c>
      <c r="H9" s="9" t="inlineStr">
        <is>
          <t>22% dedicated capacity allocated to architectural refactoring &amp; technical debt.</t>
        </is>
      </c>
    </row>
    <row r="10" ht="20" customHeight="1">
      <c r="A10" s="76" t="inlineStr">
        <is>
          <t>TAL-03</t>
        </is>
      </c>
      <c r="B10" s="5" t="inlineStr">
        <is>
          <t>Talent Acquisition &amp; Time-to-Hire</t>
        </is>
      </c>
      <c r="C10" s="77" t="n">
        <v>15</v>
      </c>
      <c r="D10" s="78" t="n">
        <v>90</v>
      </c>
      <c r="E10" s="78" t="n">
        <v>93</v>
      </c>
      <c r="F10" s="79">
        <f>C10*E10/100</f>
        <v/>
      </c>
      <c r="G10" s="43">
        <f>IF(E10&gt;=90,"Exemplary",IF(E10&gt;=80,"Compliant","Action Required"))</f>
        <v/>
      </c>
      <c r="H10" s="6" t="inlineStr">
        <is>
          <t>Average time-to-hire at 40 days; offer acceptance rate maintained at 87%.</t>
        </is>
      </c>
    </row>
    <row r="11" ht="20" customHeight="1">
      <c r="A11" s="80" t="inlineStr">
        <is>
          <t>TAL-04</t>
        </is>
      </c>
      <c r="B11" s="8" t="inlineStr">
        <is>
          <t>Cloud Competency &amp; Skills Matrix Currency</t>
        </is>
      </c>
      <c r="C11" s="81" t="n">
        <v>15</v>
      </c>
      <c r="D11" s="82" t="n">
        <v>90</v>
      </c>
      <c r="E11" s="82" t="n">
        <v>95</v>
      </c>
      <c r="F11" s="83">
        <f>C11*E11/100</f>
        <v/>
      </c>
      <c r="G11" s="43">
        <f>IF(E11&gt;=90,"Exemplary",IF(E11&gt;=80,"Compliant","Action Required"))</f>
        <v/>
      </c>
      <c r="H11" s="9" t="inlineStr">
        <is>
          <t>268 active cloud and Kubernetes certifications achieved across engineering.</t>
        </is>
      </c>
    </row>
    <row r="12" ht="20" customHeight="1">
      <c r="A12" s="76" t="inlineStr">
        <is>
          <t>TAL-05</t>
        </is>
      </c>
      <c r="B12" s="5" t="inlineStr">
        <is>
          <t>Developer Well-being &amp; Burnout Prevention</t>
        </is>
      </c>
      <c r="C12" s="77" t="n">
        <v>15</v>
      </c>
      <c r="D12" s="78" t="n">
        <v>95</v>
      </c>
      <c r="E12" s="78" t="n">
        <v>95</v>
      </c>
      <c r="F12" s="79">
        <f>C12*E12/100</f>
        <v/>
      </c>
      <c r="G12" s="43">
        <f>IF(E12&gt;=90,"Exemplary",IF(E12&gt;=80,"Compliant","Action Required"))</f>
        <v/>
      </c>
      <c r="H12" s="6" t="inlineStr">
        <is>
          <t>On-call fatigue managed through follow-the-sun rosters; after-hours toil controlled.</t>
        </is>
      </c>
    </row>
    <row r="13" ht="20" customHeight="1">
      <c r="A13" s="80" t="inlineStr">
        <is>
          <t>TAL-06</t>
        </is>
      </c>
      <c r="B13" s="8" t="inlineStr">
        <is>
          <t>Onboarding Velocity &amp; First Commit Time</t>
        </is>
      </c>
      <c r="C13" s="81" t="n">
        <v>10</v>
      </c>
      <c r="D13" s="82" t="n">
        <v>95</v>
      </c>
      <c r="E13" s="82" t="n">
        <v>97</v>
      </c>
      <c r="F13" s="83">
        <f>C13*E13/100</f>
        <v/>
      </c>
      <c r="G13" s="43">
        <f>IF(E13&gt;=90,"Exemplary",IF(E13&gt;=80,"Compliant","Action Required"))</f>
        <v/>
      </c>
      <c r="H13" s="9" t="inlineStr">
        <is>
          <t>100% of new joiners receive hardware day 1; first code commit average 2.2 days.</t>
        </is>
      </c>
    </row>
    <row r="14" ht="20" customHeight="1">
      <c r="A14" s="76" t="inlineStr">
        <is>
          <t>TAL-07</t>
        </is>
      </c>
      <c r="B14" s="5" t="inlineStr">
        <is>
          <t>Critical Talent Retention &amp; Flight Risk</t>
        </is>
      </c>
      <c r="C14" s="77" t="n">
        <v>15</v>
      </c>
      <c r="D14" s="78" t="n">
        <v>90</v>
      </c>
      <c r="E14" s="78" t="n">
        <v>94</v>
      </c>
      <c r="F14" s="79">
        <f>C14*E14/100</f>
        <v/>
      </c>
      <c r="G14" s="43">
        <f>IF(E14&gt;=90,"Exemplary",IF(E14&gt;=80,"Compliant","Action Required"))</f>
        <v/>
      </c>
      <c r="H14" s="6" t="inlineStr">
        <is>
          <t>14 of 15 high-impact key personnel secured via retention equity and career ladders.</t>
        </is>
      </c>
    </row>
    <row r="17" ht="24" customHeight="1">
      <c r="A17" s="84" t="inlineStr"/>
      <c r="B17" s="85" t="inlineStr">
        <is>
          <t>TOTAL WEIGHTED MATURITY INDEX</t>
        </is>
      </c>
      <c r="C17" s="86">
        <f>SUM(C8:C14)</f>
        <v/>
      </c>
      <c r="D17" s="84" t="inlineStr"/>
      <c r="E17" s="87">
        <f>SUM(F8:F14)</f>
        <v/>
      </c>
      <c r="F17" s="84" t="inlineStr"/>
      <c r="G17" s="88" t="inlineStr">
        <is>
          <t>Exemplary</t>
        </is>
      </c>
      <c r="H17" s="89" t="inlineStr">
        <is>
          <t>Audit rating: Grade A+ (Elite High-Performing Engineering Organization)</t>
        </is>
      </c>
    </row>
  </sheetData>
  <mergeCells count="7">
    <mergeCell ref="F4:G4"/>
    <mergeCell ref="A1:G1"/>
    <mergeCell ref="A5:C5"/>
    <mergeCell ref="F5:G5"/>
    <mergeCell ref="D5:E5"/>
    <mergeCell ref="D4:E4"/>
    <mergeCell ref="A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2026-10-15T14:54:20Z</dcterms:created>
  <dcterms:modified xsi:type="dcterms:W3CDTF">2026-10-18T14:36:52Z</dcterms:modified>
</cp:coreProperties>
</file>