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IoT OT Dashboard" sheetId="2" state="visible" r:id="rId2"/>
    <sheet name="Edge Gateways &amp; Nodes" sheetId="3" state="visible" r:id="rId3"/>
    <sheet name="Sensor Telemetry Ingestion" sheetId="4" state="visible" r:id="rId4"/>
    <sheet name="Purdue Model OT Security" sheetId="5" state="visible" r:id="rId5"/>
    <sheet name="OTA Firmware Rollout" sheetId="6" state="visible" r:id="rId6"/>
    <sheet name="Datacenter Power &amp; PUE" sheetId="7" state="visible" r:id="rId7"/>
    <sheet name="HVAC &amp; Environmental" sheetId="8" state="visible" r:id="rId8"/>
    <sheet name="Predictive Maintenance" sheetId="9" state="visible" r:id="rId9"/>
    <sheet name="OT Vulnerability &amp; Patch" sheetId="10" state="visible" r:id="rId10"/>
    <sheet name="Industrial Protocols" sheetId="11" state="visible" r:id="rId11"/>
    <sheet name="Edge Compute Capacity" sheetId="12" state="visible" r:id="rId12"/>
    <sheet name="IoT Battery &amp; Signal Health" sheetId="13" state="visible" r:id="rId13"/>
    <sheet name="Strategic OT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7">
    <numFmt numFmtId="164" formatCode="0.0%"/>
    <numFmt numFmtId="165" formatCode="0.00 &quot;PUE&quot;"/>
    <numFmt numFmtId="166" formatCode="0 &quot;Alerts&quot;"/>
    <numFmt numFmtId="167" formatCode="0 &quot;Flaws&quot;"/>
    <numFmt numFmtId="168" formatCode="0 &quot;Nodes&quot;"/>
    <numFmt numFmtId="169" formatCode="0.0 &quot;ms&quot;"/>
    <numFmt numFmtId="170" formatCode="#,##0.0"/>
    <numFmt numFmtId="171" formatCode="0 &quot;Streams&quot;"/>
    <numFmt numFmtId="172" formatCode="0 &quot;Assets&quot;"/>
    <numFmt numFmtId="173" formatCode="0 &quot;Campaigns&quot;"/>
    <numFmt numFmtId="174" formatCode="0 &quot;Completed&quot;"/>
    <numFmt numFmtId="175" formatCode="#,##0 &quot;kW&quot;"/>
    <numFmt numFmtId="176" formatCode="0 &quot;Zones&quot;"/>
    <numFmt numFmtId="177" formatCode="0.0 &quot;°C&quot;"/>
    <numFmt numFmtId="178" formatCode="0.0 &quot;mm/s&quot;"/>
    <numFmt numFmtId="179" formatCode="0 &quot;Healthy&quot;"/>
    <numFmt numFmtId="180" formatCode="0 &quot;CVEs&quot;"/>
    <numFmt numFmtId="181" formatCode="0 &quot;Critical&quot;"/>
    <numFmt numFmtId="182" formatCode="0 &quot;Protocols&quot;"/>
    <numFmt numFmtId="183" formatCode="#,##0.0 &quot;Mbps&quot;"/>
    <numFmt numFmtId="184" formatCode="0 &quot;Clusters&quot;"/>
    <numFmt numFmtId="185" formatCode="#,##0 &quot;Cores&quot;"/>
    <numFmt numFmtId="186" formatCode="#,##0 &quot;GB&quot;"/>
    <numFmt numFmtId="187" formatCode="0 &quot;Sensors&quot;"/>
    <numFmt numFmtId="188" formatCode="0&quot;%&quot;"/>
    <numFmt numFmtId="189" formatCode="0.0"/>
    <numFmt numFmtId="190" formatCode="0.0&quot;%&quot;"/>
  </numFmts>
  <fonts count="2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color rgb="00000000"/>
      <sz val="9"/>
    </font>
    <font>
      <name val="Calibri"/>
      <b val="1"/>
      <color rgb="00000000"/>
      <sz val="9"/>
    </font>
    <font>
      <name val="Calibri"/>
      <b val="1"/>
      <color rgb="000D9488"/>
      <sz val="8"/>
    </font>
    <font>
      <name val="Calibri"/>
      <b val="1"/>
      <color rgb="000F172A"/>
      <sz val="16"/>
    </font>
    <font>
      <name val="Calibri"/>
      <b val="1"/>
      <color rgb="0010B981"/>
      <sz val="8"/>
    </font>
    <font>
      <name val="Calibri"/>
      <b val="1"/>
      <color rgb="00334155"/>
      <sz val="8"/>
    </font>
    <font>
      <name val="Calibri"/>
      <b val="1"/>
      <color rgb="00EA580C"/>
      <sz val="8"/>
    </font>
    <font>
      <name val="Calibri"/>
      <b val="1"/>
      <color rgb="00FFFFFF"/>
      <sz val="8"/>
    </font>
    <font>
      <name val="Calibri"/>
      <color rgb="00000000"/>
      <sz val="8"/>
    </font>
    <font>
      <name val="Calibri"/>
      <b val="1"/>
      <color rgb="00FFFFFF"/>
      <sz val="11"/>
    </font>
    <font>
      <name val="Calibri"/>
      <b val="1"/>
      <color rgb="00166534"/>
      <sz val="9"/>
    </font>
    <font>
      <name val="Calibri"/>
      <b val="1"/>
      <color rgb="0092400E"/>
      <sz val="9"/>
    </font>
    <font>
      <name val="Calibri"/>
      <b val="1"/>
      <color rgb="00FFFFFF"/>
      <sz val="12"/>
    </font>
    <font>
      <name val="Calibri"/>
      <b val="1"/>
      <color rgb="000F172A"/>
      <sz val="12"/>
    </font>
    <font>
      <name val="Calibri"/>
      <b val="1"/>
      <color rgb="00991B1B"/>
      <sz val="9"/>
    </font>
    <font>
      <name val="Calibri"/>
      <color rgb="00475569"/>
      <sz val="9"/>
    </font>
    <font>
      <name val="Calibri"/>
      <b val="1"/>
      <color rgb="000F172A"/>
      <sz val="14"/>
    </font>
    <font>
      <name val="Calibri"/>
      <b val="1"/>
      <color rgb="0010B981"/>
      <sz val="11"/>
    </font>
    <font>
      <name val="Calibri"/>
      <b val="1"/>
      <color rgb="000F172A"/>
      <sz val="11"/>
    </font>
    <font>
      <name val="Calibri"/>
      <b val="1"/>
      <color rgb="000F172A"/>
      <sz val="10"/>
    </font>
    <font>
      <name val="Calibri"/>
      <b val="1"/>
      <color rgb="00000000"/>
      <sz val="10"/>
    </font>
    <font>
      <name val="Calibri"/>
      <b val="1"/>
      <color rgb="000D9488"/>
      <sz val="11"/>
    </font>
    <font>
      <name val="Calibri"/>
      <i val="1"/>
      <color rgb="00000000"/>
      <sz val="9"/>
    </font>
    <font>
      <name val="Calibri"/>
      <b val="1"/>
      <color rgb="0000F5D4"/>
      <sz val="11"/>
    </font>
    <font>
      <name val="Calibri"/>
      <color rgb="00E2E8F0"/>
      <sz val="9"/>
    </font>
  </fonts>
  <fills count="1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D9488"/>
        <bgColor rgb="000D9488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0FDFA"/>
        <bgColor rgb="00F0FDFA"/>
      </patternFill>
    </fill>
    <fill>
      <patternFill patternType="solid">
        <fgColor rgb="00ECFDF5"/>
        <bgColor rgb="00ECFDF5"/>
      </patternFill>
    </fill>
    <fill>
      <patternFill patternType="solid">
        <fgColor rgb="00FFF7ED"/>
        <bgColor rgb="00FFF7ED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F1F5F9"/>
        <bgColor rgb="00F1F5F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5">
    <border>
      <left/>
      <right/>
      <top/>
      <bottom/>
      <diagonal/>
    </border>
    <border>
      <left style="thin">
        <color rgb="000F766E"/>
      </left>
      <right style="thin">
        <color rgb="000F766E"/>
      </right>
      <top style="thin">
        <color rgb="000F766E"/>
      </top>
      <bottom style="thin">
        <color rgb="000F766E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D9488"/>
      </top>
      <bottom style="thin">
        <color rgb="00CBD5E1"/>
      </bottom>
    </border>
    <border>
      <left/>
      <right/>
      <top style="medium">
        <color rgb="000D9488"/>
      </top>
      <bottom/>
      <diagonal/>
    </border>
    <border>
      <left/>
      <right style="thin">
        <color rgb="00CBD5E1"/>
      </right>
      <top style="medium">
        <color rgb="000D9488"/>
      </top>
      <bottom/>
      <diagonal/>
    </border>
    <border>
      <left/>
      <right/>
      <top style="medium">
        <color rgb="000D9488"/>
      </top>
      <bottom style="thin">
        <color rgb="00CBD5E1"/>
      </bottom>
      <diagonal/>
    </border>
    <border>
      <left/>
      <right style="thin">
        <color rgb="00CBD5E1"/>
      </right>
      <top style="medium">
        <color rgb="000D9488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10B981"/>
      </top>
      <bottom style="thin">
        <color rgb="00CBD5E1"/>
      </bottom>
    </border>
    <border>
      <left/>
      <right/>
      <top style="medium">
        <color rgb="0010B981"/>
      </top>
      <bottom/>
      <diagonal/>
    </border>
    <border>
      <left/>
      <right style="thin">
        <color rgb="00CBD5E1"/>
      </right>
      <top style="medium">
        <color rgb="0010B981"/>
      </top>
      <bottom/>
      <diagonal/>
    </border>
    <border>
      <left/>
      <right/>
      <top style="medium">
        <color rgb="0010B981"/>
      </top>
      <bottom style="thin">
        <color rgb="00CBD5E1"/>
      </bottom>
      <diagonal/>
    </border>
    <border>
      <left/>
      <right style="thin">
        <color rgb="00CBD5E1"/>
      </right>
      <top style="medium">
        <color rgb="0010B98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334155"/>
      </top>
      <bottom style="thin">
        <color rgb="00CBD5E1"/>
      </bottom>
    </border>
    <border>
      <left/>
      <right/>
      <top style="medium">
        <color rgb="00334155"/>
      </top>
      <bottom/>
      <diagonal/>
    </border>
    <border>
      <left/>
      <right style="thin">
        <color rgb="00CBD5E1"/>
      </right>
      <top style="medium">
        <color rgb="00334155"/>
      </top>
      <bottom/>
      <diagonal/>
    </border>
    <border>
      <left/>
      <right/>
      <top style="medium">
        <color rgb="00334155"/>
      </top>
      <bottom style="thin">
        <color rgb="00CBD5E1"/>
      </bottom>
      <diagonal/>
    </border>
    <border>
      <left/>
      <right style="thin">
        <color rgb="00CBD5E1"/>
      </right>
      <top style="medium">
        <color rgb="00334155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EA580C"/>
      </top>
      <bottom style="thin">
        <color rgb="00CBD5E1"/>
      </bottom>
    </border>
    <border>
      <left/>
      <right/>
      <top style="medium">
        <color rgb="00EA580C"/>
      </top>
      <bottom/>
      <diagonal/>
    </border>
    <border>
      <left/>
      <right style="thin">
        <color rgb="00CBD5E1"/>
      </right>
      <top style="medium">
        <color rgb="00EA580C"/>
      </top>
      <bottom/>
      <diagonal/>
    </border>
    <border>
      <left/>
      <right/>
      <top style="medium">
        <color rgb="00EA580C"/>
      </top>
      <bottom style="thin">
        <color rgb="00CBD5E1"/>
      </bottom>
      <diagonal/>
    </border>
    <border>
      <left/>
      <right style="thin">
        <color rgb="00CBD5E1"/>
      </right>
      <top style="medium">
        <color rgb="00EA580C"/>
      </top>
      <bottom style="thin">
        <color rgb="00CBD5E1"/>
      </bottom>
      <diagonal/>
    </border>
    <border>
      <top style="medium">
        <color rgb="000F172A"/>
      </top>
      <bottom style="double">
        <color rgb="000F172A"/>
      </bottom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10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left" vertical="center"/>
    </xf>
    <xf numFmtId="0" fontId="4" fillId="4" borderId="2" applyAlignment="1" pivotButton="0" quotePrefix="0" xfId="0">
      <alignment horizontal="left" vertical="center"/>
    </xf>
    <xf numFmtId="0" fontId="4" fillId="5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left" vertical="center"/>
    </xf>
    <xf numFmtId="0" fontId="4" fillId="5" borderId="2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/>
    </xf>
    <xf numFmtId="0" fontId="6" fillId="6" borderId="4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8" fillId="7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9" fillId="5" borderId="21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10" fillId="8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164" fontId="7" fillId="6" borderId="3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164" fontId="7" fillId="7" borderId="3" applyAlignment="1" pivotButton="0" quotePrefix="0" xfId="0">
      <alignment horizontal="center" vertical="center"/>
    </xf>
    <xf numFmtId="164" fontId="7" fillId="5" borderId="3" applyAlignment="1" pivotButton="0" quotePrefix="0" xfId="0">
      <alignment horizontal="center" vertical="center"/>
    </xf>
    <xf numFmtId="165" fontId="7" fillId="8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166" fontId="7" fillId="8" borderId="3" applyAlignment="1" pivotButton="0" quotePrefix="0" xfId="0">
      <alignment horizontal="center" vertical="center"/>
    </xf>
    <xf numFmtId="167" fontId="7" fillId="8" borderId="3" applyAlignment="1" pivotButton="0" quotePrefix="0" xfId="0">
      <alignment horizontal="center" vertical="center"/>
    </xf>
    <xf numFmtId="0" fontId="11" fillId="3" borderId="1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center"/>
    </xf>
    <xf numFmtId="3" fontId="12" fillId="0" borderId="2" applyAlignment="1" pivotButton="0" quotePrefix="0" xfId="0">
      <alignment horizontal="right" vertical="center"/>
    </xf>
    <xf numFmtId="10" fontId="12" fillId="0" borderId="2" applyAlignment="1" pivotButton="0" quotePrefix="0" xfId="0">
      <alignment horizontal="right" vertical="center"/>
    </xf>
    <xf numFmtId="0" fontId="11" fillId="2" borderId="1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 indent="1"/>
    </xf>
    <xf numFmtId="0" fontId="14" fillId="9" borderId="2" applyAlignment="1" pivotButton="0" quotePrefix="0" xfId="0">
      <alignment horizontal="center" vertical="center"/>
    </xf>
    <xf numFmtId="0" fontId="15" fillId="10" borderId="2" applyAlignment="1" pivotButton="0" quotePrefix="0" xfId="0">
      <alignment horizontal="center" vertical="center"/>
    </xf>
    <xf numFmtId="0" fontId="16" fillId="2" borderId="0" applyAlignment="1" pivotButton="0" quotePrefix="0" xfId="0">
      <alignment horizontal="left" vertical="center" indent="1"/>
    </xf>
    <xf numFmtId="0" fontId="6" fillId="6" borderId="3" applyAlignment="1" pivotButton="0" quotePrefix="0" xfId="0">
      <alignment horizontal="center" vertical="center"/>
    </xf>
    <xf numFmtId="0" fontId="0" fillId="0" borderId="3" pivotButton="0" quotePrefix="0" xfId="0"/>
    <xf numFmtId="168" fontId="17" fillId="5" borderId="3" applyAlignment="1" pivotButton="0" quotePrefix="0" xfId="0">
      <alignment horizontal="center" vertical="center"/>
    </xf>
    <xf numFmtId="164" fontId="17" fillId="5" borderId="3" applyAlignment="1" pivotButton="0" quotePrefix="0" xfId="0">
      <alignment horizontal="center" vertical="center"/>
    </xf>
    <xf numFmtId="169" fontId="17" fillId="5" borderId="3" applyAlignment="1" pivotButton="0" quotePrefix="0" xfId="0">
      <alignment horizontal="center" vertical="center"/>
    </xf>
    <xf numFmtId="164" fontId="4" fillId="4" borderId="2" applyAlignment="1" pivotButton="0" quotePrefix="0" xfId="0">
      <alignment horizontal="right" vertical="center"/>
    </xf>
    <xf numFmtId="170" fontId="4" fillId="4" borderId="2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170" fontId="4" fillId="5" borderId="2" applyAlignment="1" pivotButton="0" quotePrefix="0" xfId="0">
      <alignment horizontal="right" vertical="center"/>
    </xf>
    <xf numFmtId="171" fontId="17" fillId="5" borderId="3" applyAlignment="1" pivotButton="0" quotePrefix="0" xfId="0">
      <alignment horizontal="center" vertical="center"/>
    </xf>
    <xf numFmtId="3" fontId="17" fillId="5" borderId="3" applyAlignment="1" pivotButton="0" quotePrefix="0" xfId="0">
      <alignment horizontal="center" vertical="center"/>
    </xf>
    <xf numFmtId="10" fontId="17" fillId="5" borderId="3" applyAlignment="1" pivotButton="0" quotePrefix="0" xfId="0">
      <alignment horizontal="center" vertical="center"/>
    </xf>
    <xf numFmtId="3" fontId="4" fillId="4" borderId="2" applyAlignment="1" pivotButton="0" quotePrefix="0" xfId="0">
      <alignment horizontal="right" vertical="center"/>
    </xf>
    <xf numFmtId="3" fontId="4" fillId="5" borderId="2" applyAlignment="1" pivotButton="0" quotePrefix="0" xfId="0">
      <alignment horizontal="right" vertical="center"/>
    </xf>
    <xf numFmtId="172" fontId="17" fillId="5" borderId="3" applyAlignment="1" pivotButton="0" quotePrefix="0" xfId="0">
      <alignment horizontal="center" vertical="center"/>
    </xf>
    <xf numFmtId="173" fontId="17" fillId="5" borderId="3" applyAlignment="1" pivotButton="0" quotePrefix="0" xfId="0">
      <alignment horizontal="center" vertical="center"/>
    </xf>
    <xf numFmtId="174" fontId="17" fillId="5" borderId="3" applyAlignment="1" pivotButton="0" quotePrefix="0" xfId="0">
      <alignment horizontal="center" vertical="center"/>
    </xf>
    <xf numFmtId="175" fontId="17" fillId="5" borderId="3" applyAlignment="1" pivotButton="0" quotePrefix="0" xfId="0">
      <alignment horizontal="center" vertical="center"/>
    </xf>
    <xf numFmtId="2" fontId="17" fillId="5" borderId="3" applyAlignment="1" pivotButton="0" quotePrefix="0" xfId="0">
      <alignment horizontal="center" vertical="center"/>
    </xf>
    <xf numFmtId="176" fontId="17" fillId="5" borderId="3" applyAlignment="1" pivotButton="0" quotePrefix="0" xfId="0">
      <alignment horizontal="center" vertical="center"/>
    </xf>
    <xf numFmtId="177" fontId="17" fillId="5" borderId="3" applyAlignment="1" pivotButton="0" quotePrefix="0" xfId="0">
      <alignment horizontal="center" vertical="center"/>
    </xf>
    <xf numFmtId="166" fontId="17" fillId="5" borderId="3" applyAlignment="1" pivotButton="0" quotePrefix="0" xfId="0">
      <alignment horizontal="center" vertical="center"/>
    </xf>
    <xf numFmtId="178" fontId="17" fillId="5" borderId="3" applyAlignment="1" pivotButton="0" quotePrefix="0" xfId="0">
      <alignment horizontal="center" vertical="center"/>
    </xf>
    <xf numFmtId="179" fontId="17" fillId="5" borderId="3" applyAlignment="1" pivotButton="0" quotePrefix="0" xfId="0">
      <alignment horizontal="center" vertical="center"/>
    </xf>
    <xf numFmtId="0" fontId="18" fillId="11" borderId="2" applyAlignment="1" pivotButton="0" quotePrefix="0" xfId="0">
      <alignment horizontal="center" vertical="center"/>
    </xf>
    <xf numFmtId="180" fontId="17" fillId="5" borderId="3" applyAlignment="1" pivotButton="0" quotePrefix="0" xfId="0">
      <alignment horizontal="center" vertical="center"/>
    </xf>
    <xf numFmtId="181" fontId="17" fillId="5" borderId="3" applyAlignment="1" pivotButton="0" quotePrefix="0" xfId="0">
      <alignment horizontal="center" vertical="center"/>
    </xf>
    <xf numFmtId="0" fontId="19" fillId="12" borderId="2" applyAlignment="1" pivotButton="0" quotePrefix="0" xfId="0">
      <alignment horizontal="center" vertical="center"/>
    </xf>
    <xf numFmtId="182" fontId="17" fillId="5" borderId="3" applyAlignment="1" pivotButton="0" quotePrefix="0" xfId="0">
      <alignment horizontal="center" vertical="center"/>
    </xf>
    <xf numFmtId="183" fontId="17" fillId="5" borderId="3" applyAlignment="1" pivotButton="0" quotePrefix="0" xfId="0">
      <alignment horizontal="center" vertical="center"/>
    </xf>
    <xf numFmtId="184" fontId="17" fillId="5" borderId="3" applyAlignment="1" pivotButton="0" quotePrefix="0" xfId="0">
      <alignment horizontal="center" vertical="center"/>
    </xf>
    <xf numFmtId="185" fontId="17" fillId="5" borderId="3" applyAlignment="1" pivotButton="0" quotePrefix="0" xfId="0">
      <alignment horizontal="center" vertical="center"/>
    </xf>
    <xf numFmtId="186" fontId="17" fillId="5" borderId="3" applyAlignment="1" pivotButton="0" quotePrefix="0" xfId="0">
      <alignment horizontal="center" vertical="center"/>
    </xf>
    <xf numFmtId="187" fontId="17" fillId="5" borderId="3" applyAlignment="1" pivotButton="0" quotePrefix="0" xfId="0">
      <alignment horizontal="center" vertical="center"/>
    </xf>
    <xf numFmtId="0" fontId="6" fillId="6" borderId="0" applyAlignment="1" pivotButton="0" quotePrefix="0" xfId="0">
      <alignment horizontal="center" vertical="center"/>
    </xf>
    <xf numFmtId="164" fontId="20" fillId="7" borderId="0" applyAlignment="1" pivotButton="0" quotePrefix="0" xfId="0">
      <alignment horizontal="center" vertical="center"/>
    </xf>
    <xf numFmtId="0" fontId="21" fillId="5" borderId="0" applyAlignment="1" pivotButton="0" quotePrefix="0" xfId="0">
      <alignment horizontal="center" vertical="center"/>
    </xf>
    <xf numFmtId="0" fontId="22" fillId="5" borderId="0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188" fontId="4" fillId="4" borderId="2" applyAlignment="1" pivotButton="0" quotePrefix="0" xfId="0">
      <alignment horizontal="right" vertical="center"/>
    </xf>
    <xf numFmtId="1" fontId="4" fillId="4" borderId="2" applyAlignment="1" pivotButton="0" quotePrefix="0" xfId="0">
      <alignment horizontal="right" vertical="center"/>
    </xf>
    <xf numFmtId="189" fontId="4" fillId="4" borderId="2" applyAlignment="1" pivotButton="0" quotePrefix="0" xfId="0">
      <alignment horizontal="right" vertical="center"/>
    </xf>
    <xf numFmtId="0" fontId="5" fillId="5" borderId="2" applyAlignment="1" pivotButton="0" quotePrefix="0" xfId="0">
      <alignment horizontal="center" vertical="center"/>
    </xf>
    <xf numFmtId="188" fontId="4" fillId="5" borderId="2" applyAlignment="1" pivotButton="0" quotePrefix="0" xfId="0">
      <alignment horizontal="right" vertical="center"/>
    </xf>
    <xf numFmtId="1" fontId="4" fillId="5" borderId="2" applyAlignment="1" pivotButton="0" quotePrefix="0" xfId="0">
      <alignment horizontal="right" vertical="center"/>
    </xf>
    <xf numFmtId="189" fontId="4" fillId="5" borderId="2" applyAlignment="1" pivotButton="0" quotePrefix="0" xfId="0">
      <alignment horizontal="right" vertical="center"/>
    </xf>
    <xf numFmtId="0" fontId="0" fillId="5" borderId="31" pivotButton="0" quotePrefix="0" xfId="0"/>
    <xf numFmtId="0" fontId="23" fillId="5" borderId="31" pivotButton="0" quotePrefix="0" xfId="0"/>
    <xf numFmtId="188" fontId="24" fillId="5" borderId="31" pivotButton="0" quotePrefix="0" xfId="0"/>
    <xf numFmtId="189" fontId="25" fillId="5" borderId="31" applyAlignment="1" pivotButton="0" quotePrefix="0" xfId="0">
      <alignment horizontal="right"/>
    </xf>
    <xf numFmtId="0" fontId="14" fillId="5" borderId="31" applyAlignment="1" pivotButton="0" quotePrefix="0" xfId="0">
      <alignment horizontal="center" vertical="center"/>
    </xf>
    <xf numFmtId="0" fontId="26" fillId="5" borderId="31" pivotButton="0" quotePrefix="0" xfId="0"/>
    <xf numFmtId="0" fontId="27" fillId="0" borderId="0" pivotButton="0" quotePrefix="0" xfId="0"/>
    <xf numFmtId="0" fontId="3" fillId="13" borderId="34" applyAlignment="1" pivotButton="0" quotePrefix="0" xfId="0">
      <alignment horizontal="center" vertical="center"/>
    </xf>
    <xf numFmtId="0" fontId="28" fillId="14" borderId="34" applyAlignment="1" pivotButton="0" quotePrefix="0" xfId="0">
      <alignment horizontal="center" vertical="center"/>
    </xf>
    <xf numFmtId="190" fontId="3" fillId="14" borderId="34" applyAlignment="1" pivotButton="0" quotePrefix="0" xfId="0">
      <alignment horizontal="right" vertical="center"/>
    </xf>
    <xf numFmtId="0" fontId="28" fillId="14" borderId="34" applyAlignment="1" pivotButton="0" quotePrefix="0" xfId="0">
      <alignment horizontal="left" vertical="center"/>
    </xf>
    <xf numFmtId="189" fontId="3" fillId="14" borderId="34" applyAlignment="1" pivotButton="0" quotePrefix="0" xfId="0">
      <alignment horizontal="right" vertical="center"/>
    </xf>
    <xf numFmtId="0" fontId="0" fillId="0" borderId="32" pivotButton="0" quotePrefix="0" xfId="0"/>
    <xf numFmtId="0" fontId="0" fillId="0" borderId="33" pivotButton="0" quotePrefix="0" xfId="0"/>
    <xf numFmtId="170" fontId="3" fillId="14" borderId="34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Telemetry Ingestion Rate by Facility (Packets/Sec)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IoT OT Dashboard'!C14</f>
            </strRef>
          </tx>
          <spPr>
            <a:ln>
              <a:prstDash val="solid"/>
            </a:ln>
          </spPr>
          <cat>
            <numRef>
              <f>'Executive IoT OT Dashboard'!$B$15:$B$21</f>
            </numRef>
          </cat>
          <val>
            <numRef>
              <f>'Executive IoT OT Dashboard'!$C$15:$C$21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Facility Campus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Packets / Sec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Purdue Model Asset Distribution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'Executive IoT OT Dashboard'!$B$25:$B$29</f>
            </numRef>
          </cat>
          <val>
            <numRef>
              <f>'Executive IoT OT Dashboard'!$C$24:$C$29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Factory OEE &amp; Industrial SCADA Availability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IoT OT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IoT OT Dashboard'!$B$50:$B$55</f>
            </numRef>
          </cat>
          <val>
            <numRef>
              <f>'Executive IoT OT Dashboard'!$C$50:$C$55</f>
            </numRef>
          </val>
        </ser>
        <ser>
          <idx val="1"/>
          <order val="1"/>
          <tx>
            <strRef>
              <f>'Executive IoT OT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IoT OT Dashboard'!$B$50:$B$55</f>
            </numRef>
          </cat>
          <val>
            <numRef>
              <f>'Executive IoT OT Dashboard'!$D$50:$D$55</f>
            </numRef>
          </val>
        </ser>
        <ser>
          <idx val="2"/>
          <order val="2"/>
          <tx>
            <strRef>
              <f>'Executive IoT OT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IoT OT Dashboard'!$B$50:$B$55</f>
            </numRef>
          </cat>
          <val>
            <numRef>
              <f>'Executive IoT OT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Industrial IoT &amp; Smart Facility OT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IoT OT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IoT OT Dashboard'!$G$50:$G$55</f>
            </numRef>
          </cat>
          <val>
            <numRef>
              <f>'Executive IoT OT Dashboard'!$H$50:$H$55</f>
            </numRef>
          </val>
        </ser>
        <ser>
          <idx val="1"/>
          <order val="1"/>
          <tx>
            <strRef>
              <f>'Executive IoT OT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IoT OT Dashboard'!$G$50:$G$55</f>
            </numRef>
          </cat>
          <val>
            <numRef>
              <f>'Executive IoT OT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Shop Floor Production Output Units vs Overall Equipment Effectiveness (OEE 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IoT OT Dashboard'!C73</f>
            </strRef>
          </tx>
          <spPr>
            <a:ln>
              <a:prstDash val="solid"/>
            </a:ln>
          </spPr>
          <cat>
            <numRef>
              <f>'Executive IoT OT Dashboard'!$B$74:$B$79</f>
            </numRef>
          </cat>
          <val>
            <numRef>
              <f>'Executive IoT OT Dashboard'!$C$74:$C$79</f>
            </numRef>
          </val>
        </ser>
        <ser>
          <idx val="1"/>
          <order val="1"/>
          <tx>
            <strRef>
              <f>'Executive IoT OT Dashboard'!D73</f>
            </strRef>
          </tx>
          <spPr>
            <a:ln>
              <a:prstDash val="solid"/>
            </a:ln>
          </spPr>
          <cat>
            <numRef>
              <f>'Executive IoT OT Dashboard'!$B$74:$B$79</f>
            </numRef>
          </cat>
          <val>
            <numRef>
              <f>'Executive IoT OT Dashboard'!$D$74:$D$79</f>
            </numRef>
          </val>
        </ser>
        <ser>
          <idx val="2"/>
          <order val="2"/>
          <tx>
            <strRef>
              <f>'Executive IoT OT Dashboard'!E73</f>
            </strRef>
          </tx>
          <spPr>
            <a:ln>
              <a:prstDash val="solid"/>
            </a:ln>
          </spPr>
          <cat>
            <numRef>
              <f>'Executive IoT OT Dashboard'!$B$74:$B$79</f>
            </numRef>
          </cat>
          <val>
            <numRef>
              <f>'Executive IoT OT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Smart Factory IoT Telemetry Sensor Health Horizon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'Executive IoT OT Dashboard'!H73</f>
            </strRef>
          </tx>
          <spPr>
            <a:ln>
              <a:prstDash val="solid"/>
            </a:ln>
          </spPr>
          <cat>
            <numRef>
              <f>'Executive IoT OT Dashboard'!$G$74:$G$79</f>
            </numRef>
          </cat>
          <val>
            <numRef>
              <f>'Executive IoT OT Dashboard'!$H$74:$H$79</f>
            </numRef>
          </val>
        </ser>
        <ser>
          <idx val="1"/>
          <order val="1"/>
          <tx>
            <strRef>
              <f>'Executive IoT OT Dashboard'!I73</f>
            </strRef>
          </tx>
          <spPr>
            <a:ln>
              <a:prstDash val="solid"/>
            </a:ln>
          </spPr>
          <cat>
            <numRef>
              <f>'Executive IoT OT Dashboard'!$G$74:$G$79</f>
            </numRef>
          </cat>
          <val>
            <numRef>
              <f>'Executive IoT OT Dashboard'!$I$74:$I$79</f>
            </numRef>
          </val>
        </ser>
        <ser>
          <idx val="2"/>
          <order val="2"/>
          <tx>
            <strRef>
              <f>'Executive IoT OT Dashboard'!J73</f>
            </strRef>
          </tx>
          <spPr>
            <a:ln>
              <a:prstDash val="solid"/>
            </a:ln>
          </spPr>
          <cat>
            <numRef>
              <f>'Executive IoT OT Dashboard'!$G$74:$G$79</f>
            </numRef>
          </cat>
          <val>
            <numRef>
              <f>'Executive IoT OT Dashboard'!$J$74:$J$79</f>
            </numRef>
          </val>
        </ser>
        <ser>
          <idx val="3"/>
          <order val="3"/>
          <tx>
            <strRef>
              <f>'Executive IoT OT Dashboard'!K73</f>
            </strRef>
          </tx>
          <spPr>
            <a:ln>
              <a:prstDash val="solid"/>
            </a:ln>
          </spPr>
          <cat>
            <numRef>
              <f>'Executive IoT OT Dashboard'!$G$74:$G$79</f>
            </numRef>
          </cat>
          <val>
            <numRef>
              <f>'Executive IoT OT Dashboard'!$K$74:$K$79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13</row>
      <rowOff>0</rowOff>
    </from>
    <ext cx="468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13</row>
      <rowOff>0</rowOff>
    </from>
    <ext cx="396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32" customWidth="1" min="3" max="3"/>
    <col width="46" customWidth="1" min="4" max="4"/>
    <col width="30" customWidth="1" min="5" max="5"/>
  </cols>
  <sheetData>
    <row r="1" ht="35" customHeight="1">
      <c r="A1" s="1" t="inlineStr">
        <is>
          <t>🏭 INDUSTRIAL IOT, SMART FACILITY &amp; OT OPERATIONS DASHBOARD</t>
        </is>
      </c>
    </row>
    <row r="2">
      <c r="A2" s="2" t="inlineStr">
        <is>
          <t>Operational Technology (OT), SCADA telemetry, Purdue Model cyber security, datacenter power, and predictive maintenance.</t>
        </is>
      </c>
    </row>
    <row r="4" ht="24" customHeight="1">
      <c r="A4" s="3" t="inlineStr">
        <is>
          <t>NO</t>
        </is>
      </c>
      <c r="B4" s="3" t="inlineStr">
        <is>
          <t>SHEET NAME</t>
        </is>
      </c>
      <c r="C4" s="3" t="inlineStr">
        <is>
          <t>DOMAIN / MODULE</t>
        </is>
      </c>
      <c r="D4" s="3" t="inlineStr">
        <is>
          <t>KEY METRICS TRACKED</t>
        </is>
      </c>
      <c r="E4" s="3" t="inlineStr">
        <is>
          <t>FORMULA AUTOMATION LEVEL</t>
        </is>
      </c>
    </row>
    <row r="5" ht="20" customHeight="1">
      <c r="A5" s="4" t="n">
        <v>1</v>
      </c>
      <c r="B5" s="5" t="inlineStr">
        <is>
          <t>Executive IoT OT Dashboard</t>
        </is>
      </c>
      <c r="C5" s="6" t="inlineStr">
        <is>
          <t>Industrial Operations Command</t>
        </is>
      </c>
      <c r="D5" s="6" t="inlineStr">
        <is>
          <t>OT Availability %, Ingestion Health %, Purdue Isolation Rate %, Datacenter PUE</t>
        </is>
      </c>
      <c r="E5" s="4" t="inlineStr">
        <is>
          <t>100% Dynamic Formula Driven</t>
        </is>
      </c>
    </row>
    <row r="6" ht="20" customHeight="1">
      <c r="A6" s="7" t="n">
        <v>2</v>
      </c>
      <c r="B6" s="8" t="inlineStr">
        <is>
          <t>Edge Gateways &amp; Nodes</t>
        </is>
      </c>
      <c r="C6" s="9" t="inlineStr">
        <is>
          <t>Industrial Edge Compute Fleet</t>
        </is>
      </c>
      <c r="D6" s="9" t="inlineStr">
        <is>
          <t>Advantech / Moxa / Siemens Gateways, CPU / Memory Load %, Online Heartbeat</t>
        </is>
      </c>
      <c r="E6" s="7" t="inlineStr">
        <is>
          <t>Fleet Online Ratios</t>
        </is>
      </c>
    </row>
    <row r="7" ht="20" customHeight="1">
      <c r="A7" s="4" t="n">
        <v>3</v>
      </c>
      <c r="B7" s="5" t="inlineStr">
        <is>
          <t>Sensor Telemetry Ingestion</t>
        </is>
      </c>
      <c r="C7" s="6" t="inlineStr">
        <is>
          <t>Field SCADA Sensor Streams</t>
        </is>
      </c>
      <c r="D7" s="6" t="inlineStr">
        <is>
          <t>MQTT / Modbus / OPC-UA Ingestion, Packets/Sec, Drop Rate %, Threshold Alarms</t>
        </is>
      </c>
      <c r="E7" s="4" t="inlineStr">
        <is>
          <t>Telemetry Health Rules</t>
        </is>
      </c>
    </row>
    <row r="8" ht="20" customHeight="1">
      <c r="A8" s="7" t="n">
        <v>4</v>
      </c>
      <c r="B8" s="8" t="inlineStr">
        <is>
          <t>Purdue Model OT Security</t>
        </is>
      </c>
      <c r="C8" s="9" t="inlineStr">
        <is>
          <t>ISA-95 / IEC 62443 Security</t>
        </is>
      </c>
      <c r="D8" s="9" t="inlineStr">
        <is>
          <t>Level 0 to 4 Micro-segmentation, Air-gap Firewalls, Industrial Zero Trust</t>
        </is>
      </c>
      <c r="E8" s="7" t="inlineStr">
        <is>
          <t>Isolation Compliance %</t>
        </is>
      </c>
    </row>
    <row r="9" ht="20" customHeight="1">
      <c r="A9" s="4" t="n">
        <v>5</v>
      </c>
      <c r="B9" s="5" t="inlineStr">
        <is>
          <t>OTA Firmware Rollout</t>
        </is>
      </c>
      <c r="C9" s="6" t="inlineStr">
        <is>
          <t>Secure Firmware Management</t>
        </is>
      </c>
      <c r="D9" s="6" t="inlineStr">
        <is>
          <t>Target Fleet Rollout %, Success vs Failure Rates, Rollback Verification</t>
        </is>
      </c>
      <c r="E9" s="4" t="inlineStr">
        <is>
          <t>Rollout Progress Metrics</t>
        </is>
      </c>
    </row>
    <row r="10" ht="20" customHeight="1">
      <c r="A10" s="7" t="n">
        <v>6</v>
      </c>
      <c r="B10" s="8" t="inlineStr">
        <is>
          <t>Datacenter Power &amp; PUE</t>
        </is>
      </c>
      <c r="C10" s="9" t="inlineStr">
        <is>
          <t>Green Energy &amp; Facility Power</t>
        </is>
      </c>
      <c r="D10" s="9" t="inlineStr">
        <is>
          <t>Facility Load vs IT Load (kW), Power Usage Effectiveness (PUE), PLN + Solar</t>
        </is>
      </c>
      <c r="E10" s="7" t="inlineStr">
        <is>
          <t>Dynamic PUE Ratio Formulas</t>
        </is>
      </c>
    </row>
    <row r="11" ht="20" customHeight="1">
      <c r="A11" s="4" t="n">
        <v>7</v>
      </c>
      <c r="B11" s="5" t="inlineStr">
        <is>
          <t>HVAC &amp; Environmental</t>
        </is>
      </c>
      <c r="C11" s="6" t="inlineStr">
        <is>
          <t>Precision Cooling &amp; Climate</t>
        </is>
      </c>
      <c r="D11" s="6" t="inlineStr">
        <is>
          <t>Supply/Return Air Temp (°C), Humidity %, Chilled Water Pressure, Differential</t>
        </is>
      </c>
      <c r="E11" s="4" t="inlineStr">
        <is>
          <t>Environmental RAG Status</t>
        </is>
      </c>
    </row>
    <row r="12" ht="20" customHeight="1">
      <c r="A12" s="7" t="n">
        <v>8</v>
      </c>
      <c r="B12" s="8" t="inlineStr">
        <is>
          <t>Predictive Maintenance</t>
        </is>
      </c>
      <c r="C12" s="9" t="inlineStr">
        <is>
          <t>Rotating Machinery Health</t>
        </is>
      </c>
      <c r="D12" s="9" t="inlineStr">
        <is>
          <t>Vibration RMS (mm/s), Bearing Temperature, Remaining Useful Life (RUL Days)</t>
        </is>
      </c>
      <c r="E12" s="7" t="inlineStr">
        <is>
          <t>Anomaly Flag Algorithms</t>
        </is>
      </c>
    </row>
    <row r="13" ht="20" customHeight="1">
      <c r="A13" s="4" t="n">
        <v>9</v>
      </c>
      <c r="B13" s="5" t="inlineStr">
        <is>
          <t>OT Vulnerability &amp; Patch</t>
        </is>
      </c>
      <c r="C13" s="6" t="inlineStr">
        <is>
          <t>Industrial CVE &amp; Patching</t>
        </is>
      </c>
      <c r="D13" s="6" t="inlineStr">
        <is>
          <t>Siemens / Schneider / Rockwell CVEs, Virtual Patching, CVSS Severity Ratings</t>
        </is>
      </c>
      <c r="E13" s="4" t="inlineStr">
        <is>
          <t>Unpatched Vulnerability Score</t>
        </is>
      </c>
    </row>
    <row r="14" ht="20" customHeight="1">
      <c r="A14" s="7" t="n">
        <v>10</v>
      </c>
      <c r="B14" s="8" t="inlineStr">
        <is>
          <t>Industrial Protocols</t>
        </is>
      </c>
      <c r="C14" s="9" t="inlineStr">
        <is>
          <t>Fieldbus &amp; Telemetry Comms</t>
        </is>
      </c>
      <c r="D14" s="9" t="inlineStr">
        <is>
          <t>Modbus TCP, OPC-UA, DNP3, BACnet, TLS Encryption Status, Latency ms</t>
        </is>
      </c>
      <c r="E14" s="7" t="inlineStr">
        <is>
          <t>Protocol Health Tracking</t>
        </is>
      </c>
    </row>
    <row r="15" ht="20" customHeight="1">
      <c r="A15" s="4" t="n">
        <v>11</v>
      </c>
      <c r="B15" s="5" t="inlineStr">
        <is>
          <t>Edge Compute Capacity</t>
        </is>
      </c>
      <c r="C15" s="6" t="inlineStr">
        <is>
          <t>Distributed Edge AI Clusters</t>
        </is>
      </c>
      <c r="D15" s="6" t="inlineStr">
        <is>
          <t>vCPU / RAM Utilization, Local Computer Vision / Anomaly ML Models Deployed</t>
        </is>
      </c>
      <c r="E15" s="4" t="inlineStr">
        <is>
          <t>Capacity Headroom Metrics</t>
        </is>
      </c>
    </row>
    <row r="16" ht="20" customHeight="1">
      <c r="A16" s="7" t="n">
        <v>12</v>
      </c>
      <c r="B16" s="8" t="inlineStr">
        <is>
          <t>IoT Battery &amp; Signal Health</t>
        </is>
      </c>
      <c r="C16" s="9" t="inlineStr">
        <is>
          <t>Wireless Sensor Battery/RF</t>
        </is>
      </c>
      <c r="D16" s="9" t="inlineStr">
        <is>
          <t>LoRaWAN / NB-IoT Battery Voltage, RSSI Signal dBm, SNR, Battery Life (Mo)</t>
        </is>
      </c>
      <c r="E16" s="7" t="inlineStr">
        <is>
          <t>Low Battery Alert Logic</t>
        </is>
      </c>
    </row>
    <row r="17" ht="20" customHeight="1">
      <c r="A17" s="4" t="n">
        <v>13</v>
      </c>
      <c r="B17" s="5" t="inlineStr">
        <is>
          <t>Strategic OT Scorecard</t>
        </is>
      </c>
      <c r="C17" s="6" t="inlineStr">
        <is>
          <t>IEC 62443 &amp; ISO 50001 Audit</t>
        </is>
      </c>
      <c r="D17" s="6" t="inlineStr">
        <is>
          <t>Industrial Cyber Security, Energy PUE, Predictive Maintenance Accuracy</t>
        </is>
      </c>
      <c r="E17" s="4" t="inlineStr">
        <is>
          <t>Automated Weighted Index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N79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16" customWidth="1" min="4" max="4"/>
    <col width="16" customWidth="1" min="5" max="5"/>
    <col width="16" customWidth="1" min="6" max="6"/>
    <col width="20" customWidth="1" min="7" max="7"/>
    <col width="22" customWidth="1" min="8" max="8"/>
    <col width="50" customWidth="1" min="9" max="9"/>
  </cols>
  <sheetData>
    <row r="2">
      <c r="A2" s="10" t="inlineStr">
        <is>
          <t>🏭 INDUSTRIAL IOT, SMART FACILITY &amp; OT OPERATIONS EXECUTIVE COMMAND</t>
        </is>
      </c>
    </row>
    <row r="3"/>
    <row r="5">
      <c r="B5" s="11" t="inlineStr">
        <is>
          <t>EDGE GATEWAY AVAILABILITY</t>
        </is>
      </c>
      <c r="C5" s="12" t="n"/>
      <c r="D5" s="13" t="n"/>
      <c r="E5" s="14" t="inlineStr">
        <is>
          <t>SENSOR TELEMETRY HEALTH</t>
        </is>
      </c>
      <c r="F5" s="15" t="n"/>
      <c r="G5" s="16" t="n"/>
      <c r="H5" s="17" t="inlineStr">
        <is>
          <t>PURDUE ISOLATION RATE</t>
        </is>
      </c>
      <c r="I5" s="18" t="n"/>
      <c r="J5" s="19" t="n"/>
      <c r="K5" s="20" t="inlineStr">
        <is>
          <t>AVERAGE DATACENTER PUE</t>
        </is>
      </c>
      <c r="L5" s="21" t="n"/>
      <c r="M5" s="22" t="n"/>
    </row>
    <row r="6">
      <c r="B6" s="23">
        <f>COUNTIF('Edge Gateways &amp; Nodes'!I8:I22,"Online")/COUNTA('Edge Gateways &amp; Nodes'!I8:I22)</f>
        <v/>
      </c>
      <c r="C6" s="24" t="n"/>
      <c r="D6" s="25" t="n"/>
      <c r="E6" s="26">
        <f>COUNTIF('Sensor Telemetry Ingestion'!I8:I22,"Nominal")/COUNTA('Sensor Telemetry Ingestion'!I8:I22)</f>
        <v/>
      </c>
      <c r="F6" s="24" t="n"/>
      <c r="G6" s="25" t="n"/>
      <c r="H6" s="27">
        <f>COUNTIF('Purdue Model OT Security'!F8:F22,"Isolated")/COUNTA('Purdue Model OT Security'!F8:F22)</f>
        <v/>
      </c>
      <c r="I6" s="24" t="n"/>
      <c r="J6" s="25" t="n"/>
      <c r="K6" s="28">
        <f>AVERAGE('Datacenter Power &amp; PUE'!G8:G19)</f>
        <v/>
      </c>
      <c r="L6" s="24" t="n"/>
      <c r="M6" s="25" t="n"/>
    </row>
    <row r="7">
      <c r="B7" s="29" t="n"/>
      <c r="C7" s="30" t="n"/>
      <c r="D7" s="31" t="n"/>
      <c r="E7" s="29" t="n"/>
      <c r="F7" s="30" t="n"/>
      <c r="G7" s="31" t="n"/>
      <c r="H7" s="29" t="n"/>
      <c r="I7" s="30" t="n"/>
      <c r="J7" s="31" t="n"/>
      <c r="K7" s="29" t="n"/>
      <c r="L7" s="30" t="n"/>
      <c r="M7" s="31" t="n"/>
    </row>
    <row r="9">
      <c r="B9" s="11" t="inlineStr">
        <is>
          <t>OTA FIRMWARE ROLLOUT PASS</t>
        </is>
      </c>
      <c r="C9" s="12" t="n"/>
      <c r="D9" s="13" t="n"/>
      <c r="E9" s="20" t="inlineStr">
        <is>
          <t>PREDICTIVE ANOMALY ALERTS</t>
        </is>
      </c>
      <c r="F9" s="21" t="n"/>
      <c r="G9" s="22" t="n"/>
      <c r="H9" s="20" t="inlineStr">
        <is>
          <t>CRITICAL OT CVE FLAWS</t>
        </is>
      </c>
      <c r="I9" s="21" t="n"/>
      <c r="J9" s="22" t="n"/>
      <c r="K9" s="14" t="inlineStr">
        <is>
          <t>STRATEGIC OT SCORECARD</t>
        </is>
      </c>
      <c r="L9" s="15" t="n"/>
      <c r="M9" s="16" t="n"/>
    </row>
    <row r="10">
      <c r="B10" s="23">
        <f>COUNTIF('OTA Firmware Rollout'!I8:I22,"Completed")/COUNTA('OTA Firmware Rollout'!I8:I22)</f>
        <v/>
      </c>
      <c r="C10" s="24" t="n"/>
      <c r="D10" s="25" t="n"/>
      <c r="E10" s="32">
        <f>COUNTIF('Predictive Maintenance'!H8:H22,"Anomaly Detected")</f>
        <v/>
      </c>
      <c r="F10" s="24" t="n"/>
      <c r="G10" s="25" t="n"/>
      <c r="H10" s="33">
        <f>COUNTIF('OT Vulnerability &amp; Patch'!E8:E22,"Critical")</f>
        <v/>
      </c>
      <c r="I10" s="24" t="n"/>
      <c r="J10" s="25" t="n"/>
      <c r="K10" s="26">
        <f>'Strategic OT Scorecard'!E17/100</f>
        <v/>
      </c>
      <c r="L10" s="24" t="n"/>
      <c r="M10" s="25" t="n"/>
    </row>
    <row r="11">
      <c r="B11" s="29" t="n"/>
      <c r="C11" s="30" t="n"/>
      <c r="D11" s="31" t="n"/>
      <c r="E11" s="29" t="n"/>
      <c r="F11" s="30" t="n"/>
      <c r="G11" s="31" t="n"/>
      <c r="H11" s="29" t="n"/>
      <c r="I11" s="30" t="n"/>
      <c r="J11" s="31" t="n"/>
      <c r="K11" s="29" t="n"/>
      <c r="L11" s="30" t="n"/>
      <c r="M11" s="31" t="n"/>
    </row>
    <row r="14">
      <c r="B14" s="34" t="inlineStr">
        <is>
          <t>Facility Campus</t>
        </is>
      </c>
      <c r="C14" s="34" t="inlineStr">
        <is>
          <t>Packets / Sec</t>
        </is>
      </c>
      <c r="D14" s="34" t="inlineStr">
        <is>
          <t>Error Rate %</t>
        </is>
      </c>
    </row>
    <row r="15">
      <c r="B15" s="35" t="inlineStr">
        <is>
          <t>Cikarang DC Campus</t>
        </is>
      </c>
      <c r="C15" s="36" t="n">
        <v>45000</v>
      </c>
      <c r="D15" s="37" t="n">
        <v>0.002</v>
      </c>
    </row>
    <row r="16">
      <c r="B16" s="35" t="inlineStr">
        <is>
          <t>Sentul Resiliency Center</t>
        </is>
      </c>
      <c r="C16" s="36" t="n">
        <v>28000</v>
      </c>
      <c r="D16" s="37" t="n">
        <v>0.003</v>
      </c>
    </row>
    <row r="17">
      <c r="B17" s="35" t="inlineStr">
        <is>
          <t>BSD Tech Operations</t>
        </is>
      </c>
      <c r="C17" s="36" t="n">
        <v>18500</v>
      </c>
      <c r="D17" s="37" t="n">
        <v>0.004</v>
      </c>
    </row>
    <row r="18">
      <c r="B18" s="35" t="inlineStr">
        <is>
          <t>Sudirman HQ Smart Tower</t>
        </is>
      </c>
      <c r="C18" s="36" t="n">
        <v>12000</v>
      </c>
      <c r="D18" s="37" t="n">
        <v>0.001</v>
      </c>
    </row>
    <row r="19">
      <c r="B19" s="35" t="inlineStr">
        <is>
          <t>Surabaya Regional Hub</t>
        </is>
      </c>
      <c r="C19" s="36" t="n">
        <v>8500</v>
      </c>
      <c r="D19" s="37" t="n">
        <v>0.005</v>
      </c>
    </row>
    <row r="20">
      <c r="B20" s="35" t="inlineStr">
        <is>
          <t>Cibubur Smart Warehouse</t>
        </is>
      </c>
      <c r="C20" s="36" t="n">
        <v>6200</v>
      </c>
      <c r="D20" s="37" t="n">
        <v>0.002</v>
      </c>
    </row>
    <row r="21">
      <c r="B21" s="35" t="inlineStr">
        <is>
          <t>Medan Processing Plant</t>
        </is>
      </c>
      <c r="C21" s="36" t="n">
        <v>4800</v>
      </c>
      <c r="D21" s="37" t="n">
        <v>0.006</v>
      </c>
    </row>
    <row r="24">
      <c r="B24" s="38" t="inlineStr">
        <is>
          <t>Purdue Hierarchy Level</t>
        </is>
      </c>
      <c r="C24" s="38" t="inlineStr">
        <is>
          <t>Device Asset Count</t>
        </is>
      </c>
    </row>
    <row r="25">
      <c r="B25" s="35" t="inlineStr">
        <is>
          <t>Level 0 - Process Sensors &amp; Actuators</t>
        </is>
      </c>
      <c r="C25" s="39" t="n">
        <v>4850</v>
      </c>
    </row>
    <row r="26">
      <c r="B26" s="35" t="inlineStr">
        <is>
          <t>Level 1 - Basic Controller PLCs &amp; RTUs</t>
        </is>
      </c>
      <c r="C26" s="39" t="n">
        <v>620</v>
      </c>
    </row>
    <row r="27">
      <c r="B27" s="35" t="inlineStr">
        <is>
          <t>Level 2 - Area Supervisory &amp; HMI</t>
        </is>
      </c>
      <c r="C27" s="39" t="n">
        <v>180</v>
      </c>
    </row>
    <row r="28">
      <c r="B28" s="35" t="inlineStr">
        <is>
          <t>Level 3 - Site Operations &amp; Historian</t>
        </is>
      </c>
      <c r="C28" s="39" t="n">
        <v>65</v>
      </c>
    </row>
    <row r="29">
      <c r="B29" s="35" t="inlineStr">
        <is>
          <t>Level 3.5 - Industrial DMZ Jump Host</t>
        </is>
      </c>
      <c r="C29" s="39" t="n">
        <v>25</v>
      </c>
    </row>
    <row r="31" ht="24" customHeight="1">
      <c r="A31" s="40" t="inlineStr">
        <is>
          <t>⚠️ INDUSTRIAL FACILITIES &amp; OT OPERATIONAL HEALTH WATCHLIST</t>
        </is>
      </c>
    </row>
    <row r="32" ht="22" customHeight="1">
      <c r="A32" s="3" t="inlineStr">
        <is>
          <t>FACILITY / CAMPUS</t>
        </is>
      </c>
      <c r="B32" s="3" t="inlineStr">
        <is>
          <t>OT SITE ENGINEER</t>
        </is>
      </c>
      <c r="C32" s="3" t="inlineStr">
        <is>
          <t>STATUS</t>
        </is>
      </c>
      <c r="D32" s="3" t="inlineStr">
        <is>
          <t>GATEWAY FLEET</t>
        </is>
      </c>
      <c r="E32" s="3" t="inlineStr">
        <is>
          <t>CURRENT PUE</t>
        </is>
      </c>
      <c r="F32" s="3" t="inlineStr">
        <is>
          <t>ACTIVE ALARMS</t>
        </is>
      </c>
      <c r="G32" s="3" t="inlineStr">
        <is>
          <t>PRIMARY PROTOCOL</t>
        </is>
      </c>
      <c r="H32" s="3" t="inlineStr">
        <is>
          <t>CRITICAL CVE STATUS</t>
        </is>
      </c>
      <c r="I32" s="3" t="inlineStr">
        <is>
          <t>WATCHLIST ACTION REQUIRED</t>
        </is>
      </c>
    </row>
    <row r="33" ht="20" customHeight="1">
      <c r="A33" s="8" t="inlineStr">
        <is>
          <t>Cikarang Datacenter Campus</t>
        </is>
      </c>
      <c r="B33" s="9" t="inlineStr">
        <is>
          <t>K. Sudirman</t>
        </is>
      </c>
      <c r="C33" s="41" t="inlineStr">
        <is>
          <t>Optimal</t>
        </is>
      </c>
      <c r="D33" s="7" t="n">
        <v>48</v>
      </c>
      <c r="E33" s="7" t="inlineStr">
        <is>
          <t>1.28 PUE</t>
        </is>
      </c>
      <c r="F33" s="7" t="inlineStr">
        <is>
          <t>0 Critical</t>
        </is>
      </c>
      <c r="G33" s="7" t="inlineStr">
        <is>
          <t>MQTT &amp; Modbus TCP</t>
        </is>
      </c>
      <c r="H33" s="7" t="inlineStr">
        <is>
          <t>Zero Critical CVEs</t>
        </is>
      </c>
      <c r="I33" s="9" t="inlineStr">
        <is>
          <t>Chilled water plant efficiency optimal; solar PV generating 220 kW</t>
        </is>
      </c>
    </row>
    <row r="34" ht="20" customHeight="1">
      <c r="A34" s="5" t="inlineStr">
        <is>
          <t>Sentul Resiliency Center</t>
        </is>
      </c>
      <c r="B34" s="6" t="inlineStr">
        <is>
          <t>W. Supratman</t>
        </is>
      </c>
      <c r="C34" s="41" t="inlineStr">
        <is>
          <t>Optimal</t>
        </is>
      </c>
      <c r="D34" s="4" t="n">
        <v>32</v>
      </c>
      <c r="E34" s="4" t="inlineStr">
        <is>
          <t>1.34 PUE</t>
        </is>
      </c>
      <c r="F34" s="4" t="inlineStr">
        <is>
          <t>0 Critical</t>
        </is>
      </c>
      <c r="G34" s="4" t="inlineStr">
        <is>
          <t>BACnet &amp; Modbus</t>
        </is>
      </c>
      <c r="H34" s="4" t="inlineStr">
        <is>
          <t>Zero Critical CVEs</t>
        </is>
      </c>
      <c r="I34" s="6" t="inlineStr">
        <is>
          <t>UPS Flywheel vibration nominal; diesel tank at 98% reserve capacity</t>
        </is>
      </c>
    </row>
    <row r="35" ht="20" customHeight="1">
      <c r="A35" s="8" t="inlineStr">
        <is>
          <t>BSD Smart Operations Hub</t>
        </is>
      </c>
      <c r="B35" s="9" t="inlineStr">
        <is>
          <t>G. Subroto</t>
        </is>
      </c>
      <c r="C35" s="41" t="inlineStr">
        <is>
          <t>Optimal</t>
        </is>
      </c>
      <c r="D35" s="7" t="n">
        <v>24</v>
      </c>
      <c r="E35" s="7" t="inlineStr">
        <is>
          <t>1.38 PUE</t>
        </is>
      </c>
      <c r="F35" s="7" t="inlineStr">
        <is>
          <t>1 Low</t>
        </is>
      </c>
      <c r="G35" s="7" t="inlineStr">
        <is>
          <t>OPC-UA Unified</t>
        </is>
      </c>
      <c r="H35" s="7" t="inlineStr">
        <is>
          <t>Zero Critical CVEs</t>
        </is>
      </c>
      <c r="I35" s="9" t="inlineStr">
        <is>
          <t>Smart lighting daylight harvesting saving 14% grid power</t>
        </is>
      </c>
    </row>
    <row r="36" ht="20" customHeight="1">
      <c r="A36" s="5" t="inlineStr">
        <is>
          <t>Sudirman HQ Tower</t>
        </is>
      </c>
      <c r="B36" s="6" t="inlineStr">
        <is>
          <t>F. Hakim</t>
        </is>
      </c>
      <c r="C36" s="41" t="inlineStr">
        <is>
          <t>Optimal</t>
        </is>
      </c>
      <c r="D36" s="4" t="n">
        <v>20</v>
      </c>
      <c r="E36" s="4" t="inlineStr">
        <is>
          <t>1.42 PUE</t>
        </is>
      </c>
      <c r="F36" s="4" t="inlineStr">
        <is>
          <t>0 Critical</t>
        </is>
      </c>
      <c r="G36" s="4" t="inlineStr">
        <is>
          <t>BACnet/IP &amp; MQTT</t>
        </is>
      </c>
      <c r="H36" s="4" t="inlineStr">
        <is>
          <t>Zero Critical CVEs</t>
        </is>
      </c>
      <c r="I36" s="6" t="inlineStr">
        <is>
          <t>Elevator regenerative braking telemetry stream nominal</t>
        </is>
      </c>
    </row>
    <row r="37" ht="20" customHeight="1">
      <c r="A37" s="8" t="inlineStr">
        <is>
          <t>Surabaya Regional Hub</t>
        </is>
      </c>
      <c r="B37" s="9" t="inlineStr">
        <is>
          <t>Y. Sudarso</t>
        </is>
      </c>
      <c r="C37" s="42" t="inlineStr">
        <is>
          <t>In Review</t>
        </is>
      </c>
      <c r="D37" s="7" t="n">
        <v>14</v>
      </c>
      <c r="E37" s="7" t="inlineStr">
        <is>
          <t>1.52 PUE</t>
        </is>
      </c>
      <c r="F37" s="7" t="inlineStr">
        <is>
          <t>2 Warning</t>
        </is>
      </c>
      <c r="G37" s="7" t="inlineStr">
        <is>
          <t>Modbus TCP</t>
        </is>
      </c>
      <c r="H37" s="7" t="inlineStr">
        <is>
          <t>1 Medium Patching</t>
        </is>
      </c>
      <c r="I37" s="9" t="inlineStr">
        <is>
          <t>HVAC Chiller #2 thermal valve hunting; technician dispatched</t>
        </is>
      </c>
    </row>
    <row r="38" ht="20" customHeight="1">
      <c r="A38" s="5" t="inlineStr">
        <is>
          <t>Cibubur Logistics Warehouse</t>
        </is>
      </c>
      <c r="B38" s="6" t="inlineStr">
        <is>
          <t>R. Kartini</t>
        </is>
      </c>
      <c r="C38" s="41" t="inlineStr">
        <is>
          <t>Optimal</t>
        </is>
      </c>
      <c r="D38" s="4" t="n">
        <v>12</v>
      </c>
      <c r="E38" s="4" t="inlineStr">
        <is>
          <t>1.30 PUE</t>
        </is>
      </c>
      <c r="F38" s="4" t="inlineStr">
        <is>
          <t>0 Critical</t>
        </is>
      </c>
      <c r="G38" s="4" t="inlineStr">
        <is>
          <t>LoRaWAN &amp; BLE</t>
        </is>
      </c>
      <c r="H38" s="4" t="inlineStr">
        <is>
          <t>Zero Critical CVEs</t>
        </is>
      </c>
      <c r="I38" s="6" t="inlineStr">
        <is>
          <t>Cold-chain vaccine reefer temperature continuous at -22.4°C</t>
        </is>
      </c>
    </row>
    <row r="39" ht="20" customHeight="1">
      <c r="A39" s="8" t="inlineStr">
        <is>
          <t>Medan Processing Hub</t>
        </is>
      </c>
      <c r="B39" s="9" t="inlineStr">
        <is>
          <t>I. Bonjol</t>
        </is>
      </c>
      <c r="C39" s="42" t="inlineStr">
        <is>
          <t>In Review</t>
        </is>
      </c>
      <c r="D39" s="7" t="n">
        <v>10</v>
      </c>
      <c r="E39" s="7" t="inlineStr">
        <is>
          <t>1.58 PUE</t>
        </is>
      </c>
      <c r="F39" s="7" t="inlineStr">
        <is>
          <t>1 Warning</t>
        </is>
      </c>
      <c r="G39" s="7" t="inlineStr">
        <is>
          <t>Modbus RTU</t>
        </is>
      </c>
      <c r="H39" s="7" t="inlineStr">
        <is>
          <t>1 High Vulnerability</t>
        </is>
      </c>
      <c r="I39" s="9" t="inlineStr">
        <is>
          <t>Siemens S7-1200 firmware update pending scheduled maintenance window</t>
        </is>
      </c>
    </row>
    <row r="40" ht="20" customHeight="1">
      <c r="A40" s="5" t="inlineStr">
        <is>
          <t>Makassar Regional Hub</t>
        </is>
      </c>
      <c r="B40" s="6" t="inlineStr">
        <is>
          <t>H. Hasanuddin</t>
        </is>
      </c>
      <c r="C40" s="41" t="inlineStr">
        <is>
          <t>Optimal</t>
        </is>
      </c>
      <c r="D40" s="4" t="n">
        <v>8</v>
      </c>
      <c r="E40" s="4" t="inlineStr">
        <is>
          <t>1.46 PUE</t>
        </is>
      </c>
      <c r="F40" s="4" t="inlineStr">
        <is>
          <t>0 Critical</t>
        </is>
      </c>
      <c r="G40" s="4" t="inlineStr">
        <is>
          <t>MQTT Sparkplug B</t>
        </is>
      </c>
      <c r="H40" s="4" t="inlineStr">
        <is>
          <t>Zero Critical CVEs</t>
        </is>
      </c>
      <c r="I40" s="6" t="inlineStr">
        <is>
          <t>Solar hybrid microgrid operational with lithium battery storage</t>
        </is>
      </c>
    </row>
    <row r="41" ht="20" customHeight="1">
      <c r="A41" s="8" t="inlineStr">
        <is>
          <t>Semarang Regional Hub</t>
        </is>
      </c>
      <c r="B41" s="9" t="inlineStr">
        <is>
          <t>D. Diponegoro</t>
        </is>
      </c>
      <c r="C41" s="41" t="inlineStr">
        <is>
          <t>Optimal</t>
        </is>
      </c>
      <c r="D41" s="7" t="n">
        <v>8</v>
      </c>
      <c r="E41" s="7" t="inlineStr">
        <is>
          <t>1.45 PUE</t>
        </is>
      </c>
      <c r="F41" s="7" t="inlineStr">
        <is>
          <t>0 Critical</t>
        </is>
      </c>
      <c r="G41" s="7" t="inlineStr">
        <is>
          <t>BACnet/IP</t>
        </is>
      </c>
      <c r="H41" s="7" t="inlineStr">
        <is>
          <t>Zero Critical CVEs</t>
        </is>
      </c>
      <c r="I41" s="9" t="inlineStr">
        <is>
          <t>Precision AC humidity control stable at 48.5% RH</t>
        </is>
      </c>
    </row>
    <row r="42" ht="20" customHeight="1">
      <c r="A42" s="5" t="inlineStr">
        <is>
          <t>Karawaci IoT Tactical Lab</t>
        </is>
      </c>
      <c r="B42" s="6" t="inlineStr">
        <is>
          <t>A. Yani</t>
        </is>
      </c>
      <c r="C42" s="41" t="inlineStr">
        <is>
          <t>Optimal</t>
        </is>
      </c>
      <c r="D42" s="4" t="n">
        <v>6</v>
      </c>
      <c r="E42" s="4" t="inlineStr">
        <is>
          <t>1.25 PUE</t>
        </is>
      </c>
      <c r="F42" s="4" t="inlineStr">
        <is>
          <t>0 Critical</t>
        </is>
      </c>
      <c r="G42" s="4" t="inlineStr">
        <is>
          <t>CoAP &amp; MQTT</t>
        </is>
      </c>
      <c r="H42" s="4" t="inlineStr">
        <is>
          <t>Zero Critical CVEs</t>
        </is>
      </c>
      <c r="I42" s="6" t="inlineStr">
        <is>
          <t>Edge AI Jetson Orin defect detection inference running at 60 FPS</t>
        </is>
      </c>
    </row>
    <row r="48">
      <c r="B48" s="96" t="inlineStr">
        <is>
          <t>Monthly Factory OEE &amp; Industrial SCADA Availability (%)</t>
        </is>
      </c>
      <c r="G48" s="96" t="inlineStr">
        <is>
          <t>Industrial IoT &amp; Smart Facility OT Index</t>
        </is>
      </c>
    </row>
    <row r="49">
      <c r="B49" s="97" t="inlineStr">
        <is>
          <t>Month</t>
        </is>
      </c>
      <c r="C49" s="97" t="inlineStr">
        <is>
          <t>Target OEE %</t>
        </is>
      </c>
      <c r="D49" s="97" t="inlineStr">
        <is>
          <t>Actual Overall Equipment OEE %</t>
        </is>
      </c>
      <c r="E49" s="97" t="inlineStr">
        <is>
          <t>PLC / SCADA Bus Uptime %</t>
        </is>
      </c>
      <c r="G49" s="97" t="inlineStr">
        <is>
          <t>Operational Capability Pillar</t>
        </is>
      </c>
      <c r="H49" s="97" t="inlineStr">
        <is>
          <t>Benchmark</t>
        </is>
      </c>
      <c r="I49" s="97" t="inlineStr">
        <is>
          <t>Current Attainment</t>
        </is>
      </c>
    </row>
    <row r="50">
      <c r="B50" s="98" t="inlineStr">
        <is>
          <t>May</t>
        </is>
      </c>
      <c r="C50" s="99" t="n">
        <v>82</v>
      </c>
      <c r="D50" s="99" t="n">
        <v>83.5</v>
      </c>
      <c r="E50" s="99" t="n">
        <v>99.40000000000001</v>
      </c>
      <c r="G50" s="100" t="inlineStr">
        <is>
          <t>Modbus / OPC-UA Telemetry</t>
        </is>
      </c>
      <c r="H50" s="101" t="n">
        <v>4.5</v>
      </c>
      <c r="I50" s="101" t="n">
        <v>4.9</v>
      </c>
    </row>
    <row r="51">
      <c r="B51" s="98" t="inlineStr">
        <is>
          <t>Jun</t>
        </is>
      </c>
      <c r="C51" s="99" t="n">
        <v>84</v>
      </c>
      <c r="D51" s="99" t="n">
        <v>85.8</v>
      </c>
      <c r="E51" s="99" t="n">
        <v>99.59999999999999</v>
      </c>
      <c r="G51" s="100" t="inlineStr">
        <is>
          <t>Predictive Vibration Analysis</t>
        </is>
      </c>
      <c r="H51" s="101" t="n">
        <v>4.2</v>
      </c>
      <c r="I51" s="101" t="n">
        <v>4.8</v>
      </c>
    </row>
    <row r="52">
      <c r="B52" s="98" t="inlineStr">
        <is>
          <t>Jul</t>
        </is>
      </c>
      <c r="C52" s="99" t="n">
        <v>86</v>
      </c>
      <c r="D52" s="99" t="n">
        <v>87.5</v>
      </c>
      <c r="E52" s="99" t="n">
        <v>99.8</v>
      </c>
      <c r="G52" s="100" t="inlineStr">
        <is>
          <t>BMS HVAC Energy Opt</t>
        </is>
      </c>
      <c r="H52" s="101" t="n">
        <v>4</v>
      </c>
      <c r="I52" s="101" t="n">
        <v>4.5</v>
      </c>
    </row>
    <row r="53">
      <c r="B53" s="98" t="inlineStr">
        <is>
          <t>Aug</t>
        </is>
      </c>
      <c r="C53" s="99" t="n">
        <v>86</v>
      </c>
      <c r="D53" s="99" t="n">
        <v>87</v>
      </c>
      <c r="E53" s="99" t="n">
        <v>99.7</v>
      </c>
      <c r="G53" s="100" t="inlineStr">
        <is>
          <t>OT Cybersecurity Segmentation</t>
        </is>
      </c>
      <c r="H53" s="101" t="n">
        <v>4.2</v>
      </c>
      <c r="I53" s="101" t="n">
        <v>4.7</v>
      </c>
    </row>
    <row r="54">
      <c r="B54" s="98" t="inlineStr">
        <is>
          <t>Sep</t>
        </is>
      </c>
      <c r="C54" s="99" t="n">
        <v>88</v>
      </c>
      <c r="D54" s="99" t="n">
        <v>89.59999999999999</v>
      </c>
      <c r="E54" s="99" t="n">
        <v>99.90000000000001</v>
      </c>
      <c r="G54" s="100" t="inlineStr">
        <is>
          <t>Digital Maintenance CMMS</t>
        </is>
      </c>
      <c r="H54" s="101" t="n">
        <v>4</v>
      </c>
      <c r="I54" s="101" t="n">
        <v>4.6</v>
      </c>
    </row>
    <row r="55">
      <c r="B55" s="98" t="inlineStr">
        <is>
          <t>Oct</t>
        </is>
      </c>
      <c r="C55" s="99" t="n">
        <v>90</v>
      </c>
      <c r="D55" s="99" t="n">
        <v>91.8</v>
      </c>
      <c r="E55" s="99" t="n">
        <v>99.98</v>
      </c>
      <c r="G55" s="100" t="inlineStr">
        <is>
          <t>Edge Gate MQTT Reliability</t>
        </is>
      </c>
      <c r="H55" s="101" t="n">
        <v>4.2</v>
      </c>
      <c r="I55" s="101" t="n">
        <v>4.8</v>
      </c>
    </row>
    <row r="72">
      <c r="B72" s="96" t="inlineStr">
        <is>
          <t>Shop Floor Production Output Units vs Overall Equipment Effectiveness (OEE %)</t>
        </is>
      </c>
      <c r="G72" s="96" t="inlineStr">
        <is>
          <t>Smart Factory IoT Telemetry Sensor Health Horizon (%)</t>
        </is>
      </c>
    </row>
    <row r="73">
      <c r="B73" s="97" t="inlineStr">
        <is>
          <t>Day</t>
        </is>
      </c>
      <c r="C73" s="97" t="inlineStr">
        <is>
          <t>Units Output (k)</t>
        </is>
      </c>
      <c r="D73" s="97" t="inlineStr">
        <is>
          <t>OEE Efficiency %</t>
        </is>
      </c>
      <c r="E73" s="97" t="inlineStr">
        <is>
          <t>Benchmark %</t>
        </is>
      </c>
      <c r="G73" s="97" t="inlineStr">
        <is>
          <t>Floor Section</t>
        </is>
      </c>
      <c r="H73" s="97" t="inlineStr">
        <is>
          <t>Normal Operational</t>
        </is>
      </c>
      <c r="I73" s="97" t="inlineStr">
        <is>
          <t>Preventive Warning</t>
        </is>
      </c>
      <c r="J73" s="97" t="inlineStr">
        <is>
          <t>Vibration Alert</t>
        </is>
      </c>
      <c r="K73" s="97" t="inlineStr">
        <is>
          <t>Offline / MRO</t>
        </is>
      </c>
    </row>
    <row r="74">
      <c r="B74" s="100" t="inlineStr">
        <is>
          <t>Mon</t>
        </is>
      </c>
      <c r="C74" s="104" t="n">
        <v>12.5</v>
      </c>
      <c r="D74" s="104" t="n">
        <v>86.40000000000001</v>
      </c>
      <c r="E74" s="104" t="n">
        <v>85</v>
      </c>
      <c r="G74" s="100" t="inlineStr">
        <is>
          <t>Assembly Line 1</t>
        </is>
      </c>
      <c r="H74" s="104" t="n">
        <v>88</v>
      </c>
      <c r="I74" s="104" t="n">
        <v>8</v>
      </c>
      <c r="J74" s="104" t="n">
        <v>3</v>
      </c>
      <c r="K74" s="104" t="n">
        <v>1</v>
      </c>
    </row>
    <row r="75">
      <c r="B75" s="100" t="inlineStr">
        <is>
          <t>Tue</t>
        </is>
      </c>
      <c r="C75" s="104" t="n">
        <v>13.2</v>
      </c>
      <c r="D75" s="104" t="n">
        <v>88.2</v>
      </c>
      <c r="E75" s="104" t="n">
        <v>85</v>
      </c>
      <c r="G75" s="100" t="inlineStr">
        <is>
          <t>Assembly Line 2</t>
        </is>
      </c>
      <c r="H75" s="104" t="n">
        <v>85</v>
      </c>
      <c r="I75" s="104" t="n">
        <v>10</v>
      </c>
      <c r="J75" s="104" t="n">
        <v>4</v>
      </c>
      <c r="K75" s="104" t="n">
        <v>1</v>
      </c>
    </row>
    <row r="76">
      <c r="B76" s="100" t="inlineStr">
        <is>
          <t>Wed</t>
        </is>
      </c>
      <c r="C76" s="104" t="n">
        <v>12.9</v>
      </c>
      <c r="D76" s="104" t="n">
        <v>87.8</v>
      </c>
      <c r="E76" s="104" t="n">
        <v>85</v>
      </c>
      <c r="G76" s="100" t="inlineStr">
        <is>
          <t>CNC Milling Bay</t>
        </is>
      </c>
      <c r="H76" s="104" t="n">
        <v>82</v>
      </c>
      <c r="I76" s="104" t="n">
        <v>12</v>
      </c>
      <c r="J76" s="104" t="n">
        <v>5</v>
      </c>
      <c r="K76" s="104" t="n">
        <v>1</v>
      </c>
    </row>
    <row r="77">
      <c r="B77" s="100" t="inlineStr">
        <is>
          <t>Thu</t>
        </is>
      </c>
      <c r="C77" s="104" t="n">
        <v>13.8</v>
      </c>
      <c r="D77" s="104" t="n">
        <v>89.5</v>
      </c>
      <c r="E77" s="104" t="n">
        <v>88</v>
      </c>
      <c r="G77" s="100" t="inlineStr">
        <is>
          <t>Robotic Welding</t>
        </is>
      </c>
      <c r="H77" s="104" t="n">
        <v>91</v>
      </c>
      <c r="I77" s="104" t="n">
        <v>6</v>
      </c>
      <c r="J77" s="104" t="n">
        <v>2</v>
      </c>
      <c r="K77" s="104" t="n">
        <v>1</v>
      </c>
    </row>
    <row r="78">
      <c r="B78" s="100" t="inlineStr">
        <is>
          <t>Fri</t>
        </is>
      </c>
      <c r="C78" s="104" t="n">
        <v>14.5</v>
      </c>
      <c r="D78" s="104" t="n">
        <v>91.2</v>
      </c>
      <c r="E78" s="104" t="n">
        <v>88</v>
      </c>
      <c r="G78" s="100" t="inlineStr">
        <is>
          <t>Automated Paint Bay</t>
        </is>
      </c>
      <c r="H78" s="104" t="n">
        <v>86</v>
      </c>
      <c r="I78" s="104" t="n">
        <v>9</v>
      </c>
      <c r="J78" s="104" t="n">
        <v>4</v>
      </c>
      <c r="K78" s="104" t="n">
        <v>1</v>
      </c>
    </row>
    <row r="79">
      <c r="B79" s="100" t="inlineStr">
        <is>
          <t>Sat</t>
        </is>
      </c>
      <c r="C79" s="104" t="n">
        <v>11.8</v>
      </c>
      <c r="D79" s="104" t="n">
        <v>85.8</v>
      </c>
      <c r="E79" s="104" t="n">
        <v>85</v>
      </c>
      <c r="G79" s="100" t="inlineStr">
        <is>
          <t>Packaging &amp; Shipping</t>
        </is>
      </c>
      <c r="H79" s="104" t="n">
        <v>94</v>
      </c>
      <c r="I79" s="104" t="n">
        <v>4</v>
      </c>
      <c r="J79" s="104" t="n">
        <v>1.5</v>
      </c>
      <c r="K79" s="104" t="n">
        <v>0.5</v>
      </c>
    </row>
  </sheetData>
  <mergeCells count="18">
    <mergeCell ref="E6:G7"/>
    <mergeCell ref="H6:J7"/>
    <mergeCell ref="B10:D11"/>
    <mergeCell ref="B5:D5"/>
    <mergeCell ref="B6:D7"/>
    <mergeCell ref="E10:G11"/>
    <mergeCell ref="H10:J11"/>
    <mergeCell ref="A31:N31"/>
    <mergeCell ref="K9:M9"/>
    <mergeCell ref="E5:G5"/>
    <mergeCell ref="K5:M5"/>
    <mergeCell ref="H5:J5"/>
    <mergeCell ref="K10:M11"/>
    <mergeCell ref="A2:N3"/>
    <mergeCell ref="B9:D9"/>
    <mergeCell ref="E9:G9"/>
    <mergeCell ref="H9:J9"/>
    <mergeCell ref="K6:M7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32" customWidth="1" min="3" max="3"/>
    <col width="25" customWidth="1" min="4" max="4"/>
    <col width="16" customWidth="1" min="5" max="5"/>
    <col width="18" customWidth="1" min="6" max="6"/>
    <col width="14" customWidth="1" min="7" max="7"/>
    <col width="16" customWidth="1" min="8" max="8"/>
    <col width="16" customWidth="1" min="9" max="9"/>
    <col width="24" customWidth="1" min="10" max="10"/>
    <col width="16" customWidth="1" min="11" max="11"/>
  </cols>
  <sheetData>
    <row r="1" ht="28" customHeight="1">
      <c r="A1" s="43" t="inlineStr">
        <is>
          <t>🔌 INDUSTRIAL EDGE GATEWAYS &amp; DISTRIBUTED IOT NODES</t>
        </is>
      </c>
    </row>
    <row r="2">
      <c r="A2" s="2" t="inlineStr">
        <is>
          <t>Gateway hardware fleet, industrial OS firmware, resource utilization, and heartbeat health.</t>
        </is>
      </c>
    </row>
    <row r="4" ht="18" customHeight="1">
      <c r="A4" s="44" t="inlineStr">
        <is>
          <t>TOTAL EDGE GATEWAYS</t>
        </is>
      </c>
      <c r="B4" s="102" t="n"/>
      <c r="C4" s="44" t="inlineStr">
        <is>
          <t>GATEWAY ONLINE AVAILABILITY</t>
        </is>
      </c>
      <c r="D4" s="102" t="n"/>
      <c r="E4" s="44" t="inlineStr">
        <is>
          <t>AVERAGE CPU FLEET LOAD</t>
        </is>
      </c>
      <c r="F4" s="102" t="n"/>
      <c r="G4" s="44" t="inlineStr">
        <is>
          <t>AVERAGE HEARTBEAT LATENCY</t>
        </is>
      </c>
      <c r="H4" s="103" t="n"/>
      <c r="I4" s="103" t="n"/>
      <c r="J4" s="103" t="n"/>
      <c r="K4" s="102" t="n"/>
    </row>
    <row r="5" ht="22" customHeight="1">
      <c r="A5" s="46">
        <f>COUNTA(A8:A22)</f>
        <v/>
      </c>
      <c r="B5" s="102" t="n"/>
      <c r="C5" s="47">
        <f>COUNTIF(I8:I22,"Online")/COUNTA(I8:I22)</f>
        <v/>
      </c>
      <c r="D5" s="102" t="n"/>
      <c r="E5" s="47">
        <f>AVERAGE(G8:G22)</f>
        <v/>
      </c>
      <c r="F5" s="102" t="n"/>
      <c r="G5" s="48">
        <f>AVERAGE(J8:J22)</f>
        <v/>
      </c>
      <c r="H5" s="103" t="n"/>
      <c r="I5" s="103" t="n"/>
      <c r="J5" s="103" t="n"/>
      <c r="K5" s="102" t="n"/>
    </row>
    <row r="7" ht="24" customHeight="1">
      <c r="A7" s="3" t="inlineStr">
        <is>
          <t>GATEWAY ID</t>
        </is>
      </c>
      <c r="B7" s="3" t="inlineStr">
        <is>
          <t>MANUFACTURER &amp; MODEL</t>
        </is>
      </c>
      <c r="C7" s="3" t="inlineStr">
        <is>
          <t>SITE DEPLOYMENT</t>
        </is>
      </c>
      <c r="D7" s="3" t="inlineStr">
        <is>
          <t>PURDUE LEVEL</t>
        </is>
      </c>
      <c r="E7" s="3" t="inlineStr">
        <is>
          <t>IP ADDRESS</t>
        </is>
      </c>
      <c r="F7" s="3" t="inlineStr">
        <is>
          <t>FIRMWARE VERSION</t>
        </is>
      </c>
      <c r="G7" s="3" t="inlineStr">
        <is>
          <t>CPU LOAD %</t>
        </is>
      </c>
      <c r="H7" s="3" t="inlineStr">
        <is>
          <t>MEMORY LOAD %</t>
        </is>
      </c>
      <c r="I7" s="3" t="inlineStr">
        <is>
          <t>ONLINE STATUS</t>
        </is>
      </c>
      <c r="J7" s="3" t="inlineStr">
        <is>
          <t>HEARTBEAT LATENCY (MS)</t>
        </is>
      </c>
      <c r="K7" s="3" t="inlineStr">
        <is>
          <t>UPTIME (DAYS)</t>
        </is>
      </c>
    </row>
    <row r="8" ht="20" customHeight="1">
      <c r="A8" s="6" t="inlineStr">
        <is>
          <t>GW-CKR-01</t>
        </is>
      </c>
      <c r="B8" s="6" t="inlineStr">
        <is>
          <t>Advantech UNO-2484G</t>
        </is>
      </c>
      <c r="C8" s="6" t="inlineStr">
        <is>
          <t>Cikarang DC - Power Substation</t>
        </is>
      </c>
      <c r="D8" s="6" t="inlineStr">
        <is>
          <t>Level 2 - Area Supervisory</t>
        </is>
      </c>
      <c r="E8" s="6" t="inlineStr">
        <is>
          <t>10.240.10.15</t>
        </is>
      </c>
      <c r="F8" s="6" t="inlineStr">
        <is>
          <t>v4.12.8-LTS</t>
        </is>
      </c>
      <c r="G8" s="49" t="n">
        <v>0.38</v>
      </c>
      <c r="H8" s="49" t="n">
        <v>0.45</v>
      </c>
      <c r="I8" s="41" t="inlineStr">
        <is>
          <t>Online</t>
        </is>
      </c>
      <c r="J8" s="50" t="n">
        <v>1.8</v>
      </c>
      <c r="K8" s="4" t="n">
        <v>245</v>
      </c>
    </row>
    <row r="9" ht="20" customHeight="1">
      <c r="A9" s="9" t="inlineStr">
        <is>
          <t>GW-CKR-02</t>
        </is>
      </c>
      <c r="B9" s="9" t="inlineStr">
        <is>
          <t>Moxa UC-8220 RISC Gateway</t>
        </is>
      </c>
      <c r="C9" s="9" t="inlineStr">
        <is>
          <t>Cikarang DC - Chiller Plant</t>
        </is>
      </c>
      <c r="D9" s="9" t="inlineStr">
        <is>
          <t>Level 1 - Basic Control</t>
        </is>
      </c>
      <c r="E9" s="9" t="inlineStr">
        <is>
          <t>10.240.10.16</t>
        </is>
      </c>
      <c r="F9" s="9" t="inlineStr">
        <is>
          <t>v3.8.4</t>
        </is>
      </c>
      <c r="G9" s="51" t="n">
        <v>0.42</v>
      </c>
      <c r="H9" s="51" t="n">
        <v>0.52</v>
      </c>
      <c r="I9" s="41" t="inlineStr">
        <is>
          <t>Online</t>
        </is>
      </c>
      <c r="J9" s="52" t="n">
        <v>2.1</v>
      </c>
      <c r="K9" s="7" t="n">
        <v>180</v>
      </c>
    </row>
    <row r="10" ht="20" customHeight="1">
      <c r="A10" s="6" t="inlineStr">
        <is>
          <t>GW-CKR-03</t>
        </is>
      </c>
      <c r="B10" s="6" t="inlineStr">
        <is>
          <t>Siemens Ruggedcom RX1500</t>
        </is>
      </c>
      <c r="C10" s="6" t="inlineStr">
        <is>
          <t>Cikarang DC - Generator Yard</t>
        </is>
      </c>
      <c r="D10" s="6" t="inlineStr">
        <is>
          <t>Level 2 - Area Supervisory</t>
        </is>
      </c>
      <c r="E10" s="6" t="inlineStr">
        <is>
          <t>10.240.10.17</t>
        </is>
      </c>
      <c r="F10" s="6" t="inlineStr">
        <is>
          <t>v5.2.1</t>
        </is>
      </c>
      <c r="G10" s="49" t="n">
        <v>0.28</v>
      </c>
      <c r="H10" s="49" t="n">
        <v>0.35</v>
      </c>
      <c r="I10" s="41" t="inlineStr">
        <is>
          <t>Online</t>
        </is>
      </c>
      <c r="J10" s="50" t="n">
        <v>1.5</v>
      </c>
      <c r="K10" s="4" t="n">
        <v>310</v>
      </c>
    </row>
    <row r="11" ht="20" customHeight="1">
      <c r="A11" s="9" t="inlineStr">
        <is>
          <t>GW-SNT-01</t>
        </is>
      </c>
      <c r="B11" s="9" t="inlineStr">
        <is>
          <t>Cisco Catalyst IE3400 Heavy</t>
        </is>
      </c>
      <c r="C11" s="9" t="inlineStr">
        <is>
          <t>Sentul Resiliency - Trading WAR</t>
        </is>
      </c>
      <c r="D11" s="9" t="inlineStr">
        <is>
          <t>Level 3 - Site Ops</t>
        </is>
      </c>
      <c r="E11" s="9" t="inlineStr">
        <is>
          <t>10.241.10.11</t>
        </is>
      </c>
      <c r="F11" s="9" t="inlineStr">
        <is>
          <t>v17.9.4a</t>
        </is>
      </c>
      <c r="G11" s="51" t="n">
        <v>0.45</v>
      </c>
      <c r="H11" s="51" t="n">
        <v>0.58</v>
      </c>
      <c r="I11" s="41" t="inlineStr">
        <is>
          <t>Online</t>
        </is>
      </c>
      <c r="J11" s="52" t="n">
        <v>3.2</v>
      </c>
      <c r="K11" s="7" t="n">
        <v>125</v>
      </c>
    </row>
    <row r="12" ht="20" customHeight="1">
      <c r="A12" s="6" t="inlineStr">
        <is>
          <t>GW-SNT-02</t>
        </is>
      </c>
      <c r="B12" s="6" t="inlineStr">
        <is>
          <t>Dell Edge Gateway 5200</t>
        </is>
      </c>
      <c r="C12" s="6" t="inlineStr">
        <is>
          <t>Sentul Resiliency - UPS Room</t>
        </is>
      </c>
      <c r="D12" s="6" t="inlineStr">
        <is>
          <t>Level 2 - Area Supervisory</t>
        </is>
      </c>
      <c r="E12" s="6" t="inlineStr">
        <is>
          <t>10.241.10.12</t>
        </is>
      </c>
      <c r="F12" s="6" t="inlineStr">
        <is>
          <t>v2.6.0-Ubuntu</t>
        </is>
      </c>
      <c r="G12" s="49" t="n">
        <v>0.55</v>
      </c>
      <c r="H12" s="49" t="n">
        <v>0.64</v>
      </c>
      <c r="I12" s="41" t="inlineStr">
        <is>
          <t>Online</t>
        </is>
      </c>
      <c r="J12" s="50" t="n">
        <v>2.8</v>
      </c>
      <c r="K12" s="4" t="n">
        <v>95</v>
      </c>
    </row>
    <row r="13" ht="20" customHeight="1">
      <c r="A13" s="9" t="inlineStr">
        <is>
          <t>GW-BSD-01</t>
        </is>
      </c>
      <c r="B13" s="9" t="inlineStr">
        <is>
          <t>Advantech UNO-1372G</t>
        </is>
      </c>
      <c r="C13" s="9" t="inlineStr">
        <is>
          <t>BSD City - Dev Lab BMS</t>
        </is>
      </c>
      <c r="D13" s="9" t="inlineStr">
        <is>
          <t>Level 2 - Area Supervisory</t>
        </is>
      </c>
      <c r="E13" s="9" t="inlineStr">
        <is>
          <t>10.242.10.15</t>
        </is>
      </c>
      <c r="F13" s="9" t="inlineStr">
        <is>
          <t>v4.10.2</t>
        </is>
      </c>
      <c r="G13" s="51" t="n">
        <v>0.34</v>
      </c>
      <c r="H13" s="51" t="n">
        <v>0.41</v>
      </c>
      <c r="I13" s="41" t="inlineStr">
        <is>
          <t>Online</t>
        </is>
      </c>
      <c r="J13" s="52" t="n">
        <v>4.1</v>
      </c>
      <c r="K13" s="7" t="n">
        <v>150</v>
      </c>
    </row>
    <row r="14" ht="20" customHeight="1">
      <c r="A14" s="6" t="inlineStr">
        <is>
          <t>GW-BSD-02</t>
        </is>
      </c>
      <c r="B14" s="6" t="inlineStr">
        <is>
          <t>Moxa OnCell G3470A-LTE</t>
        </is>
      </c>
      <c r="C14" s="6" t="inlineStr">
        <is>
          <t>BSD City - Solar Canopy Array</t>
        </is>
      </c>
      <c r="D14" s="6" t="inlineStr">
        <is>
          <t>Level 1 - Basic Control</t>
        </is>
      </c>
      <c r="E14" s="6" t="inlineStr">
        <is>
          <t>10.242.10.20</t>
        </is>
      </c>
      <c r="F14" s="6" t="inlineStr">
        <is>
          <t>v2.1.8</t>
        </is>
      </c>
      <c r="G14" s="49" t="n">
        <v>0.3</v>
      </c>
      <c r="H14" s="49" t="n">
        <v>0.38</v>
      </c>
      <c r="I14" s="41" t="inlineStr">
        <is>
          <t>Online</t>
        </is>
      </c>
      <c r="J14" s="50" t="n">
        <v>15.2</v>
      </c>
      <c r="K14" s="4" t="n">
        <v>85</v>
      </c>
    </row>
    <row r="15" ht="20" customHeight="1">
      <c r="A15" s="9" t="inlineStr">
        <is>
          <t>GW-SDR-01</t>
        </is>
      </c>
      <c r="B15" s="9" t="inlineStr">
        <is>
          <t>Schneider Electric EcoStruxure</t>
        </is>
      </c>
      <c r="C15" s="9" t="inlineStr">
        <is>
          <t>Sudirman HQ - Central BMS</t>
        </is>
      </c>
      <c r="D15" s="9" t="inlineStr">
        <is>
          <t>Level 3 - Site Ops</t>
        </is>
      </c>
      <c r="E15" s="9" t="inlineStr">
        <is>
          <t>10.243.10.10</t>
        </is>
      </c>
      <c r="F15" s="9" t="inlineStr">
        <is>
          <t>v4.0.1</t>
        </is>
      </c>
      <c r="G15" s="51" t="n">
        <v>0.48</v>
      </c>
      <c r="H15" s="51" t="n">
        <v>0.55</v>
      </c>
      <c r="I15" s="41" t="inlineStr">
        <is>
          <t>Online</t>
        </is>
      </c>
      <c r="J15" s="52" t="n">
        <v>1.2</v>
      </c>
      <c r="K15" s="7" t="n">
        <v>420</v>
      </c>
    </row>
    <row r="16" ht="20" customHeight="1">
      <c r="A16" s="6" t="inlineStr">
        <is>
          <t>GW-SDR-02</t>
        </is>
      </c>
      <c r="B16" s="6" t="inlineStr">
        <is>
          <t>Cisco Catalyst IE3300</t>
        </is>
      </c>
      <c r="C16" s="6" t="inlineStr">
        <is>
          <t>Sudirman HQ - Elevator Shafts</t>
        </is>
      </c>
      <c r="D16" s="6" t="inlineStr">
        <is>
          <t>Level 2 - Area Supervisory</t>
        </is>
      </c>
      <c r="E16" s="6" t="inlineStr">
        <is>
          <t>10.243.10.12</t>
        </is>
      </c>
      <c r="F16" s="6" t="inlineStr">
        <is>
          <t>v17.6.5</t>
        </is>
      </c>
      <c r="G16" s="49" t="n">
        <v>0.25</v>
      </c>
      <c r="H16" s="49" t="n">
        <v>0.32</v>
      </c>
      <c r="I16" s="41" t="inlineStr">
        <is>
          <t>Online</t>
        </is>
      </c>
      <c r="J16" s="50" t="n">
        <v>1.4</v>
      </c>
      <c r="K16" s="4" t="n">
        <v>380</v>
      </c>
    </row>
    <row r="17" ht="20" customHeight="1">
      <c r="A17" s="9" t="inlineStr">
        <is>
          <t>GW-SBY-01</t>
        </is>
      </c>
      <c r="B17" s="9" t="inlineStr">
        <is>
          <t>Advantech ECU-1251</t>
        </is>
      </c>
      <c r="C17" s="9" t="inlineStr">
        <is>
          <t>Surabaya Hub - Data Hall</t>
        </is>
      </c>
      <c r="D17" s="9" t="inlineStr">
        <is>
          <t>Level 2 - Area Supervisory</t>
        </is>
      </c>
      <c r="E17" s="9" t="inlineStr">
        <is>
          <t>10.244.10.14</t>
        </is>
      </c>
      <c r="F17" s="9" t="inlineStr">
        <is>
          <t>v3.9.0</t>
        </is>
      </c>
      <c r="G17" s="51" t="n">
        <v>0.62</v>
      </c>
      <c r="H17" s="51" t="n">
        <v>0.72</v>
      </c>
      <c r="I17" s="42" t="inlineStr">
        <is>
          <t>Degraded</t>
        </is>
      </c>
      <c r="J17" s="52" t="n">
        <v>8.4</v>
      </c>
      <c r="K17" s="7" t="n">
        <v>45</v>
      </c>
    </row>
    <row r="18" ht="20" customHeight="1">
      <c r="A18" s="6" t="inlineStr">
        <is>
          <t>GW-CBB-01</t>
        </is>
      </c>
      <c r="B18" s="6" t="inlineStr">
        <is>
          <t>MultiTech Conduit LoRaWAN</t>
        </is>
      </c>
      <c r="C18" s="6" t="inlineStr">
        <is>
          <t>Cibubur Warehouse - Cold Deck</t>
        </is>
      </c>
      <c r="D18" s="6" t="inlineStr">
        <is>
          <t>Level 1 - Basic Control</t>
        </is>
      </c>
      <c r="E18" s="6" t="inlineStr">
        <is>
          <t>10.245.10.10</t>
        </is>
      </c>
      <c r="F18" s="6" t="inlineStr">
        <is>
          <t>v5.3.3</t>
        </is>
      </c>
      <c r="G18" s="49" t="n">
        <v>0.35</v>
      </c>
      <c r="H18" s="49" t="n">
        <v>0.42</v>
      </c>
      <c r="I18" s="41" t="inlineStr">
        <is>
          <t>Online</t>
        </is>
      </c>
      <c r="J18" s="50" t="n">
        <v>5.6</v>
      </c>
      <c r="K18" s="4" t="n">
        <v>210</v>
      </c>
    </row>
    <row r="19" ht="20" customHeight="1">
      <c r="A19" s="9" t="inlineStr">
        <is>
          <t>GW-MDN-01</t>
        </is>
      </c>
      <c r="B19" s="9" t="inlineStr">
        <is>
          <t>Siemens Simatic IOT2050</t>
        </is>
      </c>
      <c r="C19" s="9" t="inlineStr">
        <is>
          <t>Medan Plant - Transformer Deck</t>
        </is>
      </c>
      <c r="D19" s="9" t="inlineStr">
        <is>
          <t>Level 1 - Basic Control</t>
        </is>
      </c>
      <c r="E19" s="9" t="inlineStr">
        <is>
          <t>10.246.10.15</t>
        </is>
      </c>
      <c r="F19" s="9" t="inlineStr">
        <is>
          <t>v2.1.0</t>
        </is>
      </c>
      <c r="G19" s="51" t="n">
        <v>0.4</v>
      </c>
      <c r="H19" s="51" t="n">
        <v>0.48</v>
      </c>
      <c r="I19" s="41" t="inlineStr">
        <is>
          <t>Online</t>
        </is>
      </c>
      <c r="J19" s="52" t="n">
        <v>12</v>
      </c>
      <c r="K19" s="7" t="n">
        <v>75</v>
      </c>
    </row>
    <row r="20" ht="20" customHeight="1">
      <c r="A20" s="6" t="inlineStr">
        <is>
          <t>GW-MKS-01</t>
        </is>
      </c>
      <c r="B20" s="6" t="inlineStr">
        <is>
          <t>Moxa ioThinx 4510</t>
        </is>
      </c>
      <c r="C20" s="6" t="inlineStr">
        <is>
          <t>Makassar Hub - Solar Microgrid</t>
        </is>
      </c>
      <c r="D20" s="6" t="inlineStr">
        <is>
          <t>Level 1 - Basic Control</t>
        </is>
      </c>
      <c r="E20" s="6" t="inlineStr">
        <is>
          <t>10.247.10.12</t>
        </is>
      </c>
      <c r="F20" s="6" t="inlineStr">
        <is>
          <t>v1.4.2</t>
        </is>
      </c>
      <c r="G20" s="49" t="n">
        <v>0.22</v>
      </c>
      <c r="H20" s="49" t="n">
        <v>0.3</v>
      </c>
      <c r="I20" s="41" t="inlineStr">
        <is>
          <t>Online</t>
        </is>
      </c>
      <c r="J20" s="50" t="n">
        <v>18.5</v>
      </c>
      <c r="K20" s="4" t="n">
        <v>110</v>
      </c>
    </row>
    <row r="21" ht="20" customHeight="1">
      <c r="A21" s="9" t="inlineStr">
        <is>
          <t>GW-SMG-01</t>
        </is>
      </c>
      <c r="B21" s="9" t="inlineStr">
        <is>
          <t>Advantech ADAM-3600</t>
        </is>
      </c>
      <c r="C21" s="9" t="inlineStr">
        <is>
          <t>Semarang Hub - Water Chiller</t>
        </is>
      </c>
      <c r="D21" s="9" t="inlineStr">
        <is>
          <t>Level 1 - Basic Control</t>
        </is>
      </c>
      <c r="E21" s="9" t="inlineStr">
        <is>
          <t>10.248.10.18</t>
        </is>
      </c>
      <c r="F21" s="9" t="inlineStr">
        <is>
          <t>v2.8.4</t>
        </is>
      </c>
      <c r="G21" s="51" t="n">
        <v>0.31</v>
      </c>
      <c r="H21" s="51" t="n">
        <v>0.39</v>
      </c>
      <c r="I21" s="41" t="inlineStr">
        <is>
          <t>Online</t>
        </is>
      </c>
      <c r="J21" s="52" t="n">
        <v>7.2</v>
      </c>
      <c r="K21" s="7" t="n">
        <v>190</v>
      </c>
    </row>
    <row r="22" ht="20" customHeight="1">
      <c r="A22" s="6" t="inlineStr">
        <is>
          <t>GW-KRW-01</t>
        </is>
      </c>
      <c r="B22" s="6" t="inlineStr">
        <is>
          <t>NVIDIA Jetson AGX Orin Edge</t>
        </is>
      </c>
      <c r="C22" s="6" t="inlineStr">
        <is>
          <t>Karawaci Lab - Visual AI Defect</t>
        </is>
      </c>
      <c r="D22" s="6" t="inlineStr">
        <is>
          <t>Level 3 - Site Ops</t>
        </is>
      </c>
      <c r="E22" s="6" t="inlineStr">
        <is>
          <t>10.249.10.50</t>
        </is>
      </c>
      <c r="F22" s="6" t="inlineStr">
        <is>
          <t>v35.4.1-Jetpack</t>
        </is>
      </c>
      <c r="G22" s="49" t="n">
        <v>0.78</v>
      </c>
      <c r="H22" s="49" t="n">
        <v>0.82</v>
      </c>
      <c r="I22" s="41" t="inlineStr">
        <is>
          <t>Online</t>
        </is>
      </c>
      <c r="J22" s="50" t="n">
        <v>2</v>
      </c>
      <c r="K22" s="4" t="n">
        <v>60</v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4" customWidth="1" min="3" max="3"/>
    <col width="22" customWidth="1" min="4" max="4"/>
    <col width="18" customWidth="1" min="5" max="5"/>
    <col width="22" customWidth="1" min="6" max="6"/>
    <col width="20" customWidth="1" min="7" max="7"/>
    <col width="22" customWidth="1" min="8" max="8"/>
    <col width="16" customWidth="1" min="9" max="9"/>
    <col width="24" customWidth="1" min="10" max="10"/>
  </cols>
  <sheetData>
    <row r="1" ht="28" customHeight="1">
      <c r="A1" s="43" t="inlineStr">
        <is>
          <t>📡 SENSOR TELEMETRY INGESTION &amp; REAL-TIME TIME-SERIES STREAMS</t>
        </is>
      </c>
    </row>
    <row r="2">
      <c r="A2" s="2" t="inlineStr">
        <is>
          <t>Field sensor streams, multi-protocol ingestion, packets/sec throughput, and data drop rates.</t>
        </is>
      </c>
    </row>
    <row r="4" ht="18" customHeight="1">
      <c r="A4" s="44" t="inlineStr">
        <is>
          <t>TOTAL TELEMETRY STREAMS</t>
        </is>
      </c>
      <c r="B4" s="102" t="n"/>
      <c r="C4" s="44" t="inlineStr">
        <is>
          <t>TOTAL INGESTED PACKETS / SEC</t>
        </is>
      </c>
      <c r="D4" s="102" t="n"/>
      <c r="E4" s="44" t="inlineStr">
        <is>
          <t>AVERAGE PACKET DROP RATE</t>
        </is>
      </c>
      <c r="F4" s="102" t="n"/>
      <c r="G4" s="44" t="inlineStr">
        <is>
          <t>STREAM HEALTH NOMINAL RATE</t>
        </is>
      </c>
      <c r="H4" s="103" t="n"/>
      <c r="I4" s="103" t="n"/>
      <c r="J4" s="102" t="n"/>
    </row>
    <row r="5" ht="22" customHeight="1">
      <c r="A5" s="53">
        <f>COUNTA(A8:A22)</f>
        <v/>
      </c>
      <c r="B5" s="102" t="n"/>
      <c r="C5" s="54">
        <f>SUM(F8:F22)</f>
        <v/>
      </c>
      <c r="D5" s="102" t="n"/>
      <c r="E5" s="55">
        <f>AVERAGE(G8:G22)</f>
        <v/>
      </c>
      <c r="F5" s="102" t="n"/>
      <c r="G5" s="47">
        <f>COUNTIF(I8:I22,"Nominal")/COUNTA(I8:I22)</f>
        <v/>
      </c>
      <c r="H5" s="103" t="n"/>
      <c r="I5" s="103" t="n"/>
      <c r="J5" s="102" t="n"/>
    </row>
    <row r="7" ht="24" customHeight="1">
      <c r="A7" s="3" t="inlineStr">
        <is>
          <t>STREAM ID</t>
        </is>
      </c>
      <c r="B7" s="3" t="inlineStr">
        <is>
          <t>TELEMETRY METRIC / ASSET</t>
        </is>
      </c>
      <c r="C7" s="3" t="inlineStr">
        <is>
          <t>FACILITY SOURCE</t>
        </is>
      </c>
      <c r="D7" s="3" t="inlineStr">
        <is>
          <t>INGESTION PROTOCOL</t>
        </is>
      </c>
      <c r="E7" s="3" t="inlineStr">
        <is>
          <t>SAMPLE RATE (HZ)</t>
        </is>
      </c>
      <c r="F7" s="3" t="inlineStr">
        <is>
          <t>INGESTED PKTS / SEC</t>
        </is>
      </c>
      <c r="G7" s="3" t="inlineStr">
        <is>
          <t>PACKET DROP RATE %</t>
        </is>
      </c>
      <c r="H7" s="3" t="inlineStr">
        <is>
          <t>CURRENT READOUT VALUE</t>
        </is>
      </c>
      <c r="I7" s="3" t="inlineStr">
        <is>
          <t>STREAM HEALTH</t>
        </is>
      </c>
      <c r="J7" s="3" t="inlineStr">
        <is>
          <t>DESTINATION PIPELINE</t>
        </is>
      </c>
    </row>
    <row r="8" ht="20" customHeight="1">
      <c r="A8" s="6" t="inlineStr">
        <is>
          <t>STR-001</t>
        </is>
      </c>
      <c r="B8" s="6" t="inlineStr">
        <is>
          <t>Chiller Compressor Vibration RMS</t>
        </is>
      </c>
      <c r="C8" s="6" t="inlineStr">
        <is>
          <t>Cikarang Datacenter</t>
        </is>
      </c>
      <c r="D8" s="6" t="inlineStr">
        <is>
          <t>MQTT Sparkplug B</t>
        </is>
      </c>
      <c r="E8" s="4" t="n">
        <v>100</v>
      </c>
      <c r="F8" s="56" t="n">
        <v>12500</v>
      </c>
      <c r="G8" s="49" t="n">
        <v>0.001</v>
      </c>
      <c r="H8" s="6" t="inlineStr">
        <is>
          <t>2.42 mm/s</t>
        </is>
      </c>
      <c r="I8" s="41" t="inlineStr">
        <is>
          <t>Nominal</t>
        </is>
      </c>
      <c r="J8" s="6" t="inlineStr">
        <is>
          <t>Kafka -&gt; TimescaleDB</t>
        </is>
      </c>
    </row>
    <row r="9" ht="20" customHeight="1">
      <c r="A9" s="9" t="inlineStr">
        <is>
          <t>STR-002</t>
        </is>
      </c>
      <c r="B9" s="9" t="inlineStr">
        <is>
          <t>Datacenter Server Rack Inlet Temp</t>
        </is>
      </c>
      <c r="C9" s="9" t="inlineStr">
        <is>
          <t>Cikarang Datacenter</t>
        </is>
      </c>
      <c r="D9" s="9" t="inlineStr">
        <is>
          <t>Modbus TCP</t>
        </is>
      </c>
      <c r="E9" s="7" t="n">
        <v>1</v>
      </c>
      <c r="F9" s="57" t="n">
        <v>4800</v>
      </c>
      <c r="G9" s="51" t="n">
        <v>0.002</v>
      </c>
      <c r="H9" s="9" t="inlineStr">
        <is>
          <t>21.8 °C</t>
        </is>
      </c>
      <c r="I9" s="41" t="inlineStr">
        <is>
          <t>Nominal</t>
        </is>
      </c>
      <c r="J9" s="9" t="inlineStr">
        <is>
          <t>MQTT Broker -&gt; InfluxDB</t>
        </is>
      </c>
    </row>
    <row r="10" ht="20" customHeight="1">
      <c r="A10" s="6" t="inlineStr">
        <is>
          <t>STR-003</t>
        </is>
      </c>
      <c r="B10" s="6" t="inlineStr">
        <is>
          <t>Main Incoming PLN 3-Phase Current</t>
        </is>
      </c>
      <c r="C10" s="6" t="inlineStr">
        <is>
          <t>Cikarang Datacenter</t>
        </is>
      </c>
      <c r="D10" s="6" t="inlineStr">
        <is>
          <t>IEC 61850 / Modbus</t>
        </is>
      </c>
      <c r="E10" s="4" t="n">
        <v>10</v>
      </c>
      <c r="F10" s="56" t="n">
        <v>3200</v>
      </c>
      <c r="G10" s="49" t="n">
        <v>0</v>
      </c>
      <c r="H10" s="6" t="inlineStr">
        <is>
          <t>1,240 A</t>
        </is>
      </c>
      <c r="I10" s="41" t="inlineStr">
        <is>
          <t>Nominal</t>
        </is>
      </c>
      <c r="J10" s="6" t="inlineStr">
        <is>
          <t>SCADA Historian DB</t>
        </is>
      </c>
    </row>
    <row r="11" ht="20" customHeight="1">
      <c r="A11" s="9" t="inlineStr">
        <is>
          <t>STR-004</t>
        </is>
      </c>
      <c r="B11" s="9" t="inlineStr">
        <is>
          <t>UPS Battery Bank Voltage Strings</t>
        </is>
      </c>
      <c r="C11" s="9" t="inlineStr">
        <is>
          <t>Sentul Resiliency</t>
        </is>
      </c>
      <c r="D11" s="9" t="inlineStr">
        <is>
          <t>Modbus TCP</t>
        </is>
      </c>
      <c r="E11" s="7" t="n">
        <v>2</v>
      </c>
      <c r="F11" s="57" t="n">
        <v>2400</v>
      </c>
      <c r="G11" s="51" t="n">
        <v>0.001</v>
      </c>
      <c r="H11" s="9" t="inlineStr">
        <is>
          <t>432.5 VDC</t>
        </is>
      </c>
      <c r="I11" s="41" t="inlineStr">
        <is>
          <t>Nominal</t>
        </is>
      </c>
      <c r="J11" s="9" t="inlineStr">
        <is>
          <t>InfluxDB Time-series</t>
        </is>
      </c>
    </row>
    <row r="12" ht="20" customHeight="1">
      <c r="A12" s="6" t="inlineStr">
        <is>
          <t>STR-005</t>
        </is>
      </c>
      <c r="B12" s="6" t="inlineStr">
        <is>
          <t>Cooling Tower Water Flow Rate</t>
        </is>
      </c>
      <c r="C12" s="6" t="inlineStr">
        <is>
          <t>Sentul Resiliency</t>
        </is>
      </c>
      <c r="D12" s="6" t="inlineStr">
        <is>
          <t>BACnet/IP</t>
        </is>
      </c>
      <c r="E12" s="4" t="n">
        <v>5</v>
      </c>
      <c r="F12" s="56" t="n">
        <v>1800</v>
      </c>
      <c r="G12" s="49" t="n">
        <v>0.003</v>
      </c>
      <c r="H12" s="6" t="inlineStr">
        <is>
          <t>420 m³/hr</t>
        </is>
      </c>
      <c r="I12" s="41" t="inlineStr">
        <is>
          <t>Nominal</t>
        </is>
      </c>
      <c r="J12" s="6" t="inlineStr">
        <is>
          <t>Facility Cloud Lake</t>
        </is>
      </c>
    </row>
    <row r="13" ht="20" customHeight="1">
      <c r="A13" s="9" t="inlineStr">
        <is>
          <t>STR-006</t>
        </is>
      </c>
      <c r="B13" s="9" t="inlineStr">
        <is>
          <t>Solar PV Inverter AC Generation</t>
        </is>
      </c>
      <c r="C13" s="9" t="inlineStr">
        <is>
          <t>BSD Smart Operations</t>
        </is>
      </c>
      <c r="D13" s="9" t="inlineStr">
        <is>
          <t>SunSpec Modbus</t>
        </is>
      </c>
      <c r="E13" s="7" t="n">
        <v>1</v>
      </c>
      <c r="F13" s="57" t="n">
        <v>1200</v>
      </c>
      <c r="G13" s="51" t="n">
        <v>0.002</v>
      </c>
      <c r="H13" s="9" t="inlineStr">
        <is>
          <t>185.4 kW</t>
        </is>
      </c>
      <c r="I13" s="41" t="inlineStr">
        <is>
          <t>Nominal</t>
        </is>
      </c>
      <c r="J13" s="9" t="inlineStr">
        <is>
          <t>Energy Analytics Lake</t>
        </is>
      </c>
    </row>
    <row r="14" ht="20" customHeight="1">
      <c r="A14" s="6" t="inlineStr">
        <is>
          <t>STR-007</t>
        </is>
      </c>
      <c r="B14" s="6" t="inlineStr">
        <is>
          <t>Server Hall Relative Humidity</t>
        </is>
      </c>
      <c r="C14" s="6" t="inlineStr">
        <is>
          <t>Sudirman HQ Tower</t>
        </is>
      </c>
      <c r="D14" s="6" t="inlineStr">
        <is>
          <t>BACnet/IP</t>
        </is>
      </c>
      <c r="E14" s="4" t="n">
        <v>1</v>
      </c>
      <c r="F14" s="56" t="n">
        <v>1500</v>
      </c>
      <c r="G14" s="49" t="n">
        <v>0.001</v>
      </c>
      <c r="H14" s="6" t="inlineStr">
        <is>
          <t>46.2 % RH</t>
        </is>
      </c>
      <c r="I14" s="41" t="inlineStr">
        <is>
          <t>Nominal</t>
        </is>
      </c>
      <c r="J14" s="6" t="inlineStr">
        <is>
          <t>BMS Monitoring Engine</t>
        </is>
      </c>
    </row>
    <row r="15" ht="20" customHeight="1">
      <c r="A15" s="9" t="inlineStr">
        <is>
          <t>STR-008</t>
        </is>
      </c>
      <c r="B15" s="9" t="inlineStr">
        <is>
          <t>Fire Suppression System Pressure</t>
        </is>
      </c>
      <c r="C15" s="9" t="inlineStr">
        <is>
          <t>Sudirman HQ Tower</t>
        </is>
      </c>
      <c r="D15" s="9" t="inlineStr">
        <is>
          <t>OPC-UA Unified</t>
        </is>
      </c>
      <c r="E15" s="7" t="n">
        <v>2</v>
      </c>
      <c r="F15" s="7" t="n">
        <v>850</v>
      </c>
      <c r="G15" s="51" t="n">
        <v>0</v>
      </c>
      <c r="H15" s="9" t="inlineStr">
        <is>
          <t>145.0 Bar</t>
        </is>
      </c>
      <c r="I15" s="41" t="inlineStr">
        <is>
          <t>Nominal</t>
        </is>
      </c>
      <c r="J15" s="9" t="inlineStr">
        <is>
          <t>Life Safety Alert Bus</t>
        </is>
      </c>
    </row>
    <row r="16" ht="20" customHeight="1">
      <c r="A16" s="6" t="inlineStr">
        <is>
          <t>STR-009</t>
        </is>
      </c>
      <c r="B16" s="6" t="inlineStr">
        <is>
          <t>Chilled Water Loop Delta-P Pressure</t>
        </is>
      </c>
      <c r="C16" s="6" t="inlineStr">
        <is>
          <t>Surabaya Hub</t>
        </is>
      </c>
      <c r="D16" s="6" t="inlineStr">
        <is>
          <t>Modbus TCP</t>
        </is>
      </c>
      <c r="E16" s="4" t="n">
        <v>5</v>
      </c>
      <c r="F16" s="56" t="n">
        <v>1100</v>
      </c>
      <c r="G16" s="49" t="n">
        <v>0.012</v>
      </c>
      <c r="H16" s="6" t="inlineStr">
        <is>
          <t>2.85 Bar</t>
        </is>
      </c>
      <c r="I16" s="42" t="inlineStr">
        <is>
          <t>Degraded</t>
        </is>
      </c>
      <c r="J16" s="6" t="inlineStr">
        <is>
          <t>Kafka Real-time Bus</t>
        </is>
      </c>
    </row>
    <row r="17" ht="20" customHeight="1">
      <c r="A17" s="9" t="inlineStr">
        <is>
          <t>STR-010</t>
        </is>
      </c>
      <c r="B17" s="9" t="inlineStr">
        <is>
          <t>Ultra-low Vaccine Freezer Temp</t>
        </is>
      </c>
      <c r="C17" s="9" t="inlineStr">
        <is>
          <t>Cibubur Warehouse</t>
        </is>
      </c>
      <c r="D17" s="9" t="inlineStr">
        <is>
          <t>LoRaWAN to MQTT</t>
        </is>
      </c>
      <c r="E17" s="51" t="n">
        <v>0.1</v>
      </c>
      <c r="F17" s="7" t="n">
        <v>450</v>
      </c>
      <c r="G17" s="51" t="n">
        <v>0.001</v>
      </c>
      <c r="H17" s="9" t="inlineStr">
        <is>
          <t>-22.4 °C</t>
        </is>
      </c>
      <c r="I17" s="41" t="inlineStr">
        <is>
          <t>Nominal</t>
        </is>
      </c>
      <c r="J17" s="9" t="inlineStr">
        <is>
          <t>Cold-chain Telemetry</t>
        </is>
      </c>
    </row>
    <row r="18" ht="20" customHeight="1">
      <c r="A18" s="6" t="inlineStr">
        <is>
          <t>STR-011</t>
        </is>
      </c>
      <c r="B18" s="6" t="inlineStr">
        <is>
          <t>Transformer Oil Dissolved Gas (DGA)</t>
        </is>
      </c>
      <c r="C18" s="6" t="inlineStr">
        <is>
          <t>Medan Plant</t>
        </is>
      </c>
      <c r="D18" s="6" t="inlineStr">
        <is>
          <t>Modbus RTU</t>
        </is>
      </c>
      <c r="E18" s="49" t="n">
        <v>0.05</v>
      </c>
      <c r="F18" s="4" t="n">
        <v>120</v>
      </c>
      <c r="G18" s="49" t="n">
        <v>0.005</v>
      </c>
      <c r="H18" s="6" t="inlineStr">
        <is>
          <t>18 ppm H2</t>
        </is>
      </c>
      <c r="I18" s="41" t="inlineStr">
        <is>
          <t>Nominal</t>
        </is>
      </c>
      <c r="J18" s="6" t="inlineStr">
        <is>
          <t>Predictive ML Model</t>
        </is>
      </c>
    </row>
    <row r="19" ht="20" customHeight="1">
      <c r="A19" s="9" t="inlineStr">
        <is>
          <t>STR-012</t>
        </is>
      </c>
      <c r="B19" s="9" t="inlineStr">
        <is>
          <t>Microgrid Battery State of Charge</t>
        </is>
      </c>
      <c r="C19" s="9" t="inlineStr">
        <is>
          <t>Makassar Hub</t>
        </is>
      </c>
      <c r="D19" s="9" t="inlineStr">
        <is>
          <t>MQTT Sparkplug B</t>
        </is>
      </c>
      <c r="E19" s="7" t="n">
        <v>1</v>
      </c>
      <c r="F19" s="7" t="n">
        <v>650</v>
      </c>
      <c r="G19" s="51" t="n">
        <v>0.002</v>
      </c>
      <c r="H19" s="9" t="inlineStr">
        <is>
          <t>92.4 % SoC</t>
        </is>
      </c>
      <c r="I19" s="41" t="inlineStr">
        <is>
          <t>Nominal</t>
        </is>
      </c>
      <c r="J19" s="9" t="inlineStr">
        <is>
          <t>Energy Storage Node</t>
        </is>
      </c>
    </row>
    <row r="20" ht="20" customHeight="1">
      <c r="A20" s="6" t="inlineStr">
        <is>
          <t>STR-013</t>
        </is>
      </c>
      <c r="B20" s="6" t="inlineStr">
        <is>
          <t>Air Handling Unit Filter Delta-P</t>
        </is>
      </c>
      <c r="C20" s="6" t="inlineStr">
        <is>
          <t>Semarang Hub</t>
        </is>
      </c>
      <c r="D20" s="6" t="inlineStr">
        <is>
          <t>BACnet MS/TP</t>
        </is>
      </c>
      <c r="E20" s="4" t="n">
        <v>1</v>
      </c>
      <c r="F20" s="4" t="n">
        <v>750</v>
      </c>
      <c r="G20" s="49" t="n">
        <v>0.003</v>
      </c>
      <c r="H20" s="6" t="inlineStr">
        <is>
          <t>115 Pa</t>
        </is>
      </c>
      <c r="I20" s="41" t="inlineStr">
        <is>
          <t>Nominal</t>
        </is>
      </c>
      <c r="J20" s="6" t="inlineStr">
        <is>
          <t>BMS Maintenance DB</t>
        </is>
      </c>
    </row>
    <row r="21" ht="20" customHeight="1">
      <c r="A21" s="9" t="inlineStr">
        <is>
          <t>STR-014</t>
        </is>
      </c>
      <c r="B21" s="9" t="inlineStr">
        <is>
          <t>Edge AI Visual Crack Defect Stream</t>
        </is>
      </c>
      <c r="C21" s="9" t="inlineStr">
        <is>
          <t>Karawaci Lab</t>
        </is>
      </c>
      <c r="D21" s="9" t="inlineStr">
        <is>
          <t>gRPC over HTTP/2</t>
        </is>
      </c>
      <c r="E21" s="7" t="n">
        <v>30</v>
      </c>
      <c r="F21" s="57" t="n">
        <v>3600</v>
      </c>
      <c r="G21" s="51" t="n">
        <v>0.001</v>
      </c>
      <c r="H21" s="9" t="inlineStr">
        <is>
          <t>0 Defects</t>
        </is>
      </c>
      <c r="I21" s="41" t="inlineStr">
        <is>
          <t>Nominal</t>
        </is>
      </c>
      <c r="J21" s="9" t="inlineStr">
        <is>
          <t>Vision Inference Lake</t>
        </is>
      </c>
    </row>
    <row r="22" ht="20" customHeight="1">
      <c r="A22" s="6" t="inlineStr">
        <is>
          <t>STR-015</t>
        </is>
      </c>
      <c r="B22" s="6" t="inlineStr">
        <is>
          <t>Datacenter Raised Floor Water Leak</t>
        </is>
      </c>
      <c r="C22" s="6" t="inlineStr">
        <is>
          <t>Cikarang Datacenter</t>
        </is>
      </c>
      <c r="D22" s="6" t="inlineStr">
        <is>
          <t>Discrete Relay via MQTT</t>
        </is>
      </c>
      <c r="E22" s="4" t="n">
        <v>10</v>
      </c>
      <c r="F22" s="56" t="n">
        <v>1800</v>
      </c>
      <c r="G22" s="49" t="n">
        <v>0</v>
      </c>
      <c r="H22" s="6" t="inlineStr">
        <is>
          <t>Dry / Normal</t>
        </is>
      </c>
      <c r="I22" s="41" t="inlineStr">
        <is>
          <t>Nominal</t>
        </is>
      </c>
      <c r="J22" s="6" t="inlineStr">
        <is>
          <t>Immediate Alert Pager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26" customWidth="1" min="3" max="3"/>
    <col width="24" customWidth="1" min="4" max="4"/>
    <col width="32" customWidth="1" min="5" max="5"/>
    <col width="16" customWidth="1" min="6" max="6"/>
    <col width="28" customWidth="1" min="7" max="7"/>
    <col width="22" customWidth="1" min="8" max="8"/>
    <col width="18" customWidth="1" min="9" max="9"/>
  </cols>
  <sheetData>
    <row r="1" ht="28" customHeight="1">
      <c r="A1" s="43" t="inlineStr">
        <is>
          <t>🛡️ PURDUE MODEL ARCHITECTURE &amp; INDUSTRIAL OT ZERO TRUST CYBER SECURITY</t>
        </is>
      </c>
    </row>
    <row r="2">
      <c r="A2" s="2" t="inlineStr">
        <is>
          <t>ISA-95 / IEC 62443 levels, firewall deep packet inspection, hardware data diodes, and PAM.</t>
        </is>
      </c>
    </row>
    <row r="4" ht="18" customHeight="1">
      <c r="A4" s="44" t="inlineStr">
        <is>
          <t>AUDITED INDUSTRIAL ASSETS</t>
        </is>
      </c>
      <c r="B4" s="102" t="n"/>
      <c r="C4" s="44" t="inlineStr">
        <is>
          <t>PURDUE MODEL ISOLATION RATE</t>
        </is>
      </c>
      <c r="D4" s="102" t="n"/>
      <c r="E4" s="44" t="inlineStr">
        <is>
          <t>ZERO TRUST COMPLIANCE RATE</t>
        </is>
      </c>
      <c r="F4" s="102" t="n"/>
      <c r="G4" s="44" t="inlineStr">
        <is>
          <t>AIR-GAPPED / DIODE ISOLATED</t>
        </is>
      </c>
      <c r="H4" s="103" t="n"/>
      <c r="I4" s="102" t="n"/>
    </row>
    <row r="5" ht="22" customHeight="1">
      <c r="A5" s="58">
        <f>COUNTA(A8:A22)</f>
        <v/>
      </c>
      <c r="B5" s="102" t="n"/>
      <c r="C5" s="47">
        <f>COUNTIF(F8:F22,"Isolated")/COUNTA(F8:F22)</f>
        <v/>
      </c>
      <c r="D5" s="102" t="n"/>
      <c r="E5" s="47">
        <f>COUNTIF(H8:H22,"Compliant")/COUNTA(H8:H22)</f>
        <v/>
      </c>
      <c r="F5" s="102" t="n"/>
      <c r="G5" s="58">
        <f>COUNTIF(G8:G22,"*Air-Gap*")+COUNTIF(G8:G22,"*Diode*")</f>
        <v/>
      </c>
      <c r="H5" s="103" t="n"/>
      <c r="I5" s="102" t="n"/>
    </row>
    <row r="7" ht="24" customHeight="1">
      <c r="A7" s="3" t="inlineStr">
        <is>
          <t>ASSET ID</t>
        </is>
      </c>
      <c r="B7" s="3" t="inlineStr">
        <is>
          <t>INDUSTRIAL CONTROL ASSET</t>
        </is>
      </c>
      <c r="C7" s="3" t="inlineStr">
        <is>
          <t>PURDUE LEVEL</t>
        </is>
      </c>
      <c r="D7" s="3" t="inlineStr">
        <is>
          <t>SEGMENTED VLAN ID</t>
        </is>
      </c>
      <c r="E7" s="3" t="inlineStr">
        <is>
          <t>FIREWALL ZONE ENFORCEMENT</t>
        </is>
      </c>
      <c r="F7" s="3" t="inlineStr">
        <is>
          <t>ISOLATION STATUS</t>
        </is>
      </c>
      <c r="G7" s="3" t="inlineStr">
        <is>
          <t>REMOTE ACCESS CONTROL</t>
        </is>
      </c>
      <c r="H7" s="3" t="inlineStr">
        <is>
          <t>ZERO TRUST COMPLIANCE</t>
        </is>
      </c>
      <c r="I7" s="3" t="inlineStr">
        <is>
          <t>SOC OT ANALYST</t>
        </is>
      </c>
    </row>
    <row r="8" ht="20" customHeight="1">
      <c r="A8" s="6" t="inlineStr">
        <is>
          <t>SEC-01</t>
        </is>
      </c>
      <c r="B8" s="6" t="inlineStr">
        <is>
          <t>Schneider Modicon M580 Safety PLC</t>
        </is>
      </c>
      <c r="C8" s="6" t="inlineStr">
        <is>
          <t>Level 1 - Basic Control</t>
        </is>
      </c>
      <c r="D8" s="6" t="inlineStr">
        <is>
          <t>VLAN 2101 (OT-Safety)</t>
        </is>
      </c>
      <c r="E8" s="6" t="inlineStr">
        <is>
          <t>Fortinet FortiGate OT Deep Packet</t>
        </is>
      </c>
      <c r="F8" s="41" t="inlineStr">
        <is>
          <t>Isolated</t>
        </is>
      </c>
      <c r="G8" s="6" t="inlineStr">
        <is>
          <t>Physical Key Air-Gap Only</t>
        </is>
      </c>
      <c r="H8" s="6">
        <f>IF(F8="Isolated","Compliant","At Risk")</f>
        <v/>
      </c>
      <c r="I8" s="6" t="inlineStr">
        <is>
          <t>T. Wicaksono</t>
        </is>
      </c>
    </row>
    <row r="9" ht="20" customHeight="1">
      <c r="A9" s="9" t="inlineStr">
        <is>
          <t>SEC-02</t>
        </is>
      </c>
      <c r="B9" s="9" t="inlineStr">
        <is>
          <t>Siemens S7-1500 Chiller Controller</t>
        </is>
      </c>
      <c r="C9" s="9" t="inlineStr">
        <is>
          <t>Level 1 - Basic Control</t>
        </is>
      </c>
      <c r="D9" s="9" t="inlineStr">
        <is>
          <t>VLAN 2102 (OT-Cooling)</t>
        </is>
      </c>
      <c r="E9" s="9" t="inlineStr">
        <is>
          <t>Fortinet FortiGate OT Deep Packet</t>
        </is>
      </c>
      <c r="F9" s="41" t="inlineStr">
        <is>
          <t>Isolated</t>
        </is>
      </c>
      <c r="G9" s="9" t="inlineStr">
        <is>
          <t>CyberArk PAM Jumphost</t>
        </is>
      </c>
      <c r="H9" s="9">
        <f>IF(F9="Isolated","Compliant","At Risk")</f>
        <v/>
      </c>
      <c r="I9" s="9" t="inlineStr">
        <is>
          <t>T. Wicaksono</t>
        </is>
      </c>
    </row>
    <row r="10" ht="20" customHeight="1">
      <c r="A10" s="6" t="inlineStr">
        <is>
          <t>SEC-03</t>
        </is>
      </c>
      <c r="B10" s="6" t="inlineStr">
        <is>
          <t>Rockwell Allen-Bradley ControlLogix</t>
        </is>
      </c>
      <c r="C10" s="6" t="inlineStr">
        <is>
          <t>Level 1 - Basic Control</t>
        </is>
      </c>
      <c r="D10" s="6" t="inlineStr">
        <is>
          <t>VLAN 2103 (OT-Power)</t>
        </is>
      </c>
      <c r="E10" s="6" t="inlineStr">
        <is>
          <t>Palo Alto Networks App-ID OT</t>
        </is>
      </c>
      <c r="F10" s="41" t="inlineStr">
        <is>
          <t>Isolated</t>
        </is>
      </c>
      <c r="G10" s="6" t="inlineStr">
        <is>
          <t>CyberArk PAM Jumphost</t>
        </is>
      </c>
      <c r="H10" s="6">
        <f>IF(F10="Isolated","Compliant","At Risk")</f>
        <v/>
      </c>
      <c r="I10" s="6" t="inlineStr">
        <is>
          <t>T. Wicaksono</t>
        </is>
      </c>
    </row>
    <row r="11" ht="20" customHeight="1">
      <c r="A11" s="9" t="inlineStr">
        <is>
          <t>SEC-04</t>
        </is>
      </c>
      <c r="B11" s="9" t="inlineStr">
        <is>
          <t>GE Mark VIe Turbine Controller</t>
        </is>
      </c>
      <c r="C11" s="9" t="inlineStr">
        <is>
          <t>Level 1 - Basic Control</t>
        </is>
      </c>
      <c r="D11" s="9" t="inlineStr">
        <is>
          <t>VLAN 2104 (OT-Gen)</t>
        </is>
      </c>
      <c r="E11" s="9" t="inlineStr">
        <is>
          <t>Palo Alto Networks App-ID OT</t>
        </is>
      </c>
      <c r="F11" s="41" t="inlineStr">
        <is>
          <t>Isolated</t>
        </is>
      </c>
      <c r="G11" s="9" t="inlineStr">
        <is>
          <t>Local Console Air-Gap Only</t>
        </is>
      </c>
      <c r="H11" s="9">
        <f>IF(F11="Isolated","Compliant","At Risk")</f>
        <v/>
      </c>
      <c r="I11" s="9" t="inlineStr">
        <is>
          <t>T. Wicaksono</t>
        </is>
      </c>
    </row>
    <row r="12" ht="20" customHeight="1">
      <c r="A12" s="6" t="inlineStr">
        <is>
          <t>SEC-05</t>
        </is>
      </c>
      <c r="B12" s="6" t="inlineStr">
        <is>
          <t>Honeywell Experion LX HMI Server</t>
        </is>
      </c>
      <c r="C12" s="6" t="inlineStr">
        <is>
          <t>Level 2 - Area Supervisory</t>
        </is>
      </c>
      <c r="D12" s="6" t="inlineStr">
        <is>
          <t>VLAN 2201 (OT-HMI)</t>
        </is>
      </c>
      <c r="E12" s="6" t="inlineStr">
        <is>
          <t>Cisco Firepower Threat Defense</t>
        </is>
      </c>
      <c r="F12" s="41" t="inlineStr">
        <is>
          <t>Isolated</t>
        </is>
      </c>
      <c r="G12" s="6" t="inlineStr">
        <is>
          <t>Dual-MFA FIDO2 Jumphost</t>
        </is>
      </c>
      <c r="H12" s="6">
        <f>IF(F12="Isolated","Compliant","At Risk")</f>
        <v/>
      </c>
      <c r="I12" s="6" t="inlineStr">
        <is>
          <t>F. Ramadhan</t>
        </is>
      </c>
    </row>
    <row r="13" ht="20" customHeight="1">
      <c r="A13" s="9" t="inlineStr">
        <is>
          <t>SEC-06</t>
        </is>
      </c>
      <c r="B13" s="9" t="inlineStr">
        <is>
          <t>Wonderware InTouch SCADA Station</t>
        </is>
      </c>
      <c r="C13" s="9" t="inlineStr">
        <is>
          <t>Level 2 - Area Supervisory</t>
        </is>
      </c>
      <c r="D13" s="9" t="inlineStr">
        <is>
          <t>VLAN 2202 (OT-SCADA)</t>
        </is>
      </c>
      <c r="E13" s="9" t="inlineStr">
        <is>
          <t>Cisco Firepower Threat Defense</t>
        </is>
      </c>
      <c r="F13" s="41" t="inlineStr">
        <is>
          <t>Isolated</t>
        </is>
      </c>
      <c r="G13" s="9" t="inlineStr">
        <is>
          <t>Dual-MFA FIDO2 Jumphost</t>
        </is>
      </c>
      <c r="H13" s="9">
        <f>IF(F13="Isolated","Compliant","At Risk")</f>
        <v/>
      </c>
      <c r="I13" s="9" t="inlineStr">
        <is>
          <t>F. Ramadhan</t>
        </is>
      </c>
    </row>
    <row r="14" ht="20" customHeight="1">
      <c r="A14" s="6" t="inlineStr">
        <is>
          <t>SEC-07</t>
        </is>
      </c>
      <c r="B14" s="6" t="inlineStr">
        <is>
          <t>Yokogawa Centum VP Engineering Stn</t>
        </is>
      </c>
      <c r="C14" s="6" t="inlineStr">
        <is>
          <t>Level 2 - Area Supervisory</t>
        </is>
      </c>
      <c r="D14" s="6" t="inlineStr">
        <is>
          <t>VLAN 2203 (OT-Eng)</t>
        </is>
      </c>
      <c r="E14" s="6" t="inlineStr">
        <is>
          <t>Check Point Quantum Rugged</t>
        </is>
      </c>
      <c r="F14" s="41" t="inlineStr">
        <is>
          <t>Isolated</t>
        </is>
      </c>
      <c r="G14" s="6" t="inlineStr">
        <is>
          <t>Restricted PAM Ephemeral</t>
        </is>
      </c>
      <c r="H14" s="6">
        <f>IF(F14="Isolated","Compliant","At Risk")</f>
        <v/>
      </c>
      <c r="I14" s="6" t="inlineStr">
        <is>
          <t>F. Ramadhan</t>
        </is>
      </c>
    </row>
    <row r="15" ht="20" customHeight="1">
      <c r="A15" s="9" t="inlineStr">
        <is>
          <t>SEC-08</t>
        </is>
      </c>
      <c r="B15" s="9" t="inlineStr">
        <is>
          <t>OSIsoft PI Enterprise Historian</t>
        </is>
      </c>
      <c r="C15" s="9" t="inlineStr">
        <is>
          <t>Level 3 - Site Operations</t>
        </is>
      </c>
      <c r="D15" s="9" t="inlineStr">
        <is>
          <t>VLAN 2301 (OT-Historian)</t>
        </is>
      </c>
      <c r="E15" s="9" t="inlineStr">
        <is>
          <t>Check Point Quantum Rugged</t>
        </is>
      </c>
      <c r="F15" s="41" t="inlineStr">
        <is>
          <t>Isolated</t>
        </is>
      </c>
      <c r="G15" s="9" t="inlineStr">
        <is>
          <t>Unidirectional Data Diode</t>
        </is>
      </c>
      <c r="H15" s="9">
        <f>IF(F15="Isolated","Compliant","At Risk")</f>
        <v/>
      </c>
      <c r="I15" s="9" t="inlineStr">
        <is>
          <t>M. Alamsyah</t>
        </is>
      </c>
    </row>
    <row r="16" ht="20" customHeight="1">
      <c r="A16" s="6" t="inlineStr">
        <is>
          <t>SEC-09</t>
        </is>
      </c>
      <c r="B16" s="6" t="inlineStr">
        <is>
          <t>Schneider PowerLogic SCADA Server</t>
        </is>
      </c>
      <c r="C16" s="6" t="inlineStr">
        <is>
          <t>Level 3 - Site Operations</t>
        </is>
      </c>
      <c r="D16" s="6" t="inlineStr">
        <is>
          <t>VLAN 2302 (OT-PowerBMS)</t>
        </is>
      </c>
      <c r="E16" s="6" t="inlineStr">
        <is>
          <t>Fortinet FortiGate 600E</t>
        </is>
      </c>
      <c r="F16" s="41" t="inlineStr">
        <is>
          <t>Isolated</t>
        </is>
      </c>
      <c r="G16" s="6" t="inlineStr">
        <is>
          <t>Encrypted WireGuard VPN</t>
        </is>
      </c>
      <c r="H16" s="6">
        <f>IF(F16="Isolated","Compliant","At Risk")</f>
        <v/>
      </c>
      <c r="I16" s="6" t="inlineStr">
        <is>
          <t>M. Alamsyah</t>
        </is>
      </c>
    </row>
    <row r="17" ht="20" customHeight="1">
      <c r="A17" s="9" t="inlineStr">
        <is>
          <t>SEC-10</t>
        </is>
      </c>
      <c r="B17" s="9" t="inlineStr">
        <is>
          <t>Advantech Industrial Edge Node CKR</t>
        </is>
      </c>
      <c r="C17" s="9" t="inlineStr">
        <is>
          <t>Level 2 - Area Supervisory</t>
        </is>
      </c>
      <c r="D17" s="9" t="inlineStr">
        <is>
          <t>VLAN 2204 (OT-Edge)</t>
        </is>
      </c>
      <c r="E17" s="9" t="inlineStr">
        <is>
          <t>Fortinet FortiGate 600E</t>
        </is>
      </c>
      <c r="F17" s="41" t="inlineStr">
        <is>
          <t>Isolated</t>
        </is>
      </c>
      <c r="G17" s="9" t="inlineStr">
        <is>
          <t>mTLS Ephemeral Certificate</t>
        </is>
      </c>
      <c r="H17" s="9">
        <f>IF(F17="Isolated","Compliant","At Risk")</f>
        <v/>
      </c>
      <c r="I17" s="9" t="inlineStr">
        <is>
          <t>M. Alamsyah</t>
        </is>
      </c>
    </row>
    <row r="18" ht="20" customHeight="1">
      <c r="A18" s="6" t="inlineStr">
        <is>
          <t>SEC-11</t>
        </is>
      </c>
      <c r="B18" s="6" t="inlineStr">
        <is>
          <t>Industrial DMZ Secure Jumphost 01</t>
        </is>
      </c>
      <c r="C18" s="6" t="inlineStr">
        <is>
          <t>Level 3.5 - Industrial DMZ</t>
        </is>
      </c>
      <c r="D18" s="6" t="inlineStr">
        <is>
          <t>VLAN 2350 (IDMZ-Jump)</t>
        </is>
      </c>
      <c r="E18" s="6" t="inlineStr">
        <is>
          <t>Palo Alto GlobalProtect Zero Trust</t>
        </is>
      </c>
      <c r="F18" s="41" t="inlineStr">
        <is>
          <t>Isolated</t>
        </is>
      </c>
      <c r="G18" s="6" t="inlineStr">
        <is>
          <t>BeyondTrust PAM Vault</t>
        </is>
      </c>
      <c r="H18" s="6">
        <f>IF(F18="Isolated","Compliant","At Risk")</f>
        <v/>
      </c>
      <c r="I18" s="6" t="inlineStr">
        <is>
          <t>B. Prasetya</t>
        </is>
      </c>
    </row>
    <row r="19" ht="20" customHeight="1">
      <c r="A19" s="9" t="inlineStr">
        <is>
          <t>SEC-12</t>
        </is>
      </c>
      <c r="B19" s="9" t="inlineStr">
        <is>
          <t>Owl Cyber Defense Data Diode Tx</t>
        </is>
      </c>
      <c r="C19" s="9" t="inlineStr">
        <is>
          <t>Level 3.5 - Industrial DMZ</t>
        </is>
      </c>
      <c r="D19" s="9" t="inlineStr">
        <is>
          <t>VLAN 2351 (IDMZ-Diode)</t>
        </is>
      </c>
      <c r="E19" s="9" t="inlineStr">
        <is>
          <t>Hardware Optical Diode Barrier</t>
        </is>
      </c>
      <c r="F19" s="41" t="inlineStr">
        <is>
          <t>Isolated</t>
        </is>
      </c>
      <c r="G19" s="9" t="inlineStr">
        <is>
          <t>Strict One-Way Optical Fiber</t>
        </is>
      </c>
      <c r="H19" s="9">
        <f>IF(F19="Isolated","Compliant","At Risk")</f>
        <v/>
      </c>
      <c r="I19" s="9" t="inlineStr">
        <is>
          <t>B. Prasetya</t>
        </is>
      </c>
    </row>
    <row r="20" ht="20" customHeight="1">
      <c r="A20" s="6" t="inlineStr">
        <is>
          <t>SEC-13</t>
        </is>
      </c>
      <c r="B20" s="6" t="inlineStr">
        <is>
          <t>Moxa NPort 5150 Serial Converter</t>
        </is>
      </c>
      <c r="C20" s="6" t="inlineStr">
        <is>
          <t>Level 1 - Basic Control</t>
        </is>
      </c>
      <c r="D20" s="6" t="inlineStr">
        <is>
          <t>VLAN 2105 (OT-Legacy)</t>
        </is>
      </c>
      <c r="E20" s="6" t="inlineStr">
        <is>
          <t>Legacy ACL on Core Switch</t>
        </is>
      </c>
      <c r="F20" s="42" t="inlineStr">
        <is>
          <t>Partial</t>
        </is>
      </c>
      <c r="G20" s="6" t="inlineStr">
        <is>
          <t>Direct Telnet (Needs PAM)</t>
        </is>
      </c>
      <c r="H20" s="6">
        <f>IF(F20="Isolated","Compliant","At Risk")</f>
        <v/>
      </c>
      <c r="I20" s="6" t="inlineStr">
        <is>
          <t>T. Wicaksono</t>
        </is>
      </c>
    </row>
    <row r="21" ht="20" customHeight="1">
      <c r="A21" s="9" t="inlineStr">
        <is>
          <t>SEC-14</t>
        </is>
      </c>
      <c r="B21" s="9" t="inlineStr">
        <is>
          <t>Facility CCTV NVR Security Server</t>
        </is>
      </c>
      <c r="C21" s="9" t="inlineStr">
        <is>
          <t>Level 3 - Site Operations</t>
        </is>
      </c>
      <c r="D21" s="9" t="inlineStr">
        <is>
          <t>VLAN 2305 (OT-Video)</t>
        </is>
      </c>
      <c r="E21" s="9" t="inlineStr">
        <is>
          <t>Fortinet FortiGate 600E</t>
        </is>
      </c>
      <c r="F21" s="41" t="inlineStr">
        <is>
          <t>Isolated</t>
        </is>
      </c>
      <c r="G21" s="9" t="inlineStr">
        <is>
          <t>Dedicated Physical VLAN</t>
        </is>
      </c>
      <c r="H21" s="9">
        <f>IF(F21="Isolated","Compliant","At Risk")</f>
        <v/>
      </c>
      <c r="I21" s="9" t="inlineStr">
        <is>
          <t>F. Ramadhan</t>
        </is>
      </c>
    </row>
    <row r="22" ht="20" customHeight="1">
      <c r="A22" s="6" t="inlineStr">
        <is>
          <t>SEC-15</t>
        </is>
      </c>
      <c r="B22" s="6" t="inlineStr">
        <is>
          <t>Honeywell EBI Access Control Server</t>
        </is>
      </c>
      <c r="C22" s="6" t="inlineStr">
        <is>
          <t>Level 3 - Site Operations</t>
        </is>
      </c>
      <c r="D22" s="6" t="inlineStr">
        <is>
          <t>VLAN 2306 (OT-Access)</t>
        </is>
      </c>
      <c r="E22" s="6" t="inlineStr">
        <is>
          <t>Fortinet FortiGate 600E</t>
        </is>
      </c>
      <c r="F22" s="41" t="inlineStr">
        <is>
          <t>Isolated</t>
        </is>
      </c>
      <c r="G22" s="6" t="inlineStr">
        <is>
          <t>Dedicated Physical VLAN</t>
        </is>
      </c>
      <c r="H22" s="6">
        <f>IF(F22="Isolated","Compliant","At Risk")</f>
        <v/>
      </c>
      <c r="I22" s="6" t="inlineStr">
        <is>
          <t>B. Prasetya</t>
        </is>
      </c>
    </row>
  </sheetData>
  <mergeCells count="9">
    <mergeCell ref="A4:B4"/>
    <mergeCell ref="E4:F4"/>
    <mergeCell ref="G5:I5"/>
    <mergeCell ref="C5:D5"/>
    <mergeCell ref="A5:B5"/>
    <mergeCell ref="A1:I1"/>
    <mergeCell ref="E5:F5"/>
    <mergeCell ref="G4:I4"/>
    <mergeCell ref="C4:D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8" customWidth="1" min="3" max="3"/>
    <col width="20" customWidth="1" min="4" max="4"/>
    <col width="18" customWidth="1" min="5" max="5"/>
    <col width="16" customWidth="1" min="6" max="6"/>
    <col width="16" customWidth="1" min="7" max="7"/>
    <col width="16" customWidth="1" min="8" max="8"/>
    <col width="16" customWidth="1" min="9" max="9"/>
    <col width="24" customWidth="1" min="10" max="10"/>
    <col width="18" customWidth="1" min="11" max="11"/>
  </cols>
  <sheetData>
    <row r="1" ht="28" customHeight="1">
      <c r="A1" s="43" t="inlineStr">
        <is>
          <t>🚀 OVER-THE-AIR (OTA) SECURE FIRMWARE CAMPAIGN &amp; DEPLOYMENT</t>
        </is>
      </c>
    </row>
    <row r="2">
      <c r="A2" s="2" t="inlineStr">
        <is>
          <t>Cryptographically signed firmware rollouts, fleet completion tracking, and rollback protection.</t>
        </is>
      </c>
    </row>
    <row r="4" ht="18" customHeight="1">
      <c r="A4" s="44" t="inlineStr">
        <is>
          <t>TOTAL OTA CAMPAIGNS</t>
        </is>
      </c>
      <c r="B4" s="102" t="n"/>
      <c r="C4" s="44" t="inlineStr">
        <is>
          <t>TOTAL FLEET NODES TARGET</t>
        </is>
      </c>
      <c r="D4" s="102" t="n"/>
      <c r="E4" s="44" t="inlineStr">
        <is>
          <t>OVERALL ROLLOUT SUCCESS RATE</t>
        </is>
      </c>
      <c r="F4" s="102" t="n"/>
      <c r="G4" s="44" t="inlineStr">
        <is>
          <t>CAMPAIGNS COMPLETED</t>
        </is>
      </c>
      <c r="H4" s="103" t="n"/>
      <c r="I4" s="103" t="n"/>
      <c r="J4" s="103" t="n"/>
      <c r="K4" s="102" t="n"/>
    </row>
    <row r="5" ht="22" customHeight="1">
      <c r="A5" s="59">
        <f>COUNTA(A8:A22)</f>
        <v/>
      </c>
      <c r="B5" s="102" t="n"/>
      <c r="C5" s="54">
        <f>SUM(D8:D22)</f>
        <v/>
      </c>
      <c r="D5" s="102" t="n"/>
      <c r="E5" s="47">
        <f>SUM(E8:E22)/SUM(D8:D22)</f>
        <v/>
      </c>
      <c r="F5" s="102" t="n"/>
      <c r="G5" s="60">
        <f>COUNTIF(I8:I22,"Completed")</f>
        <v/>
      </c>
      <c r="H5" s="103" t="n"/>
      <c r="I5" s="103" t="n"/>
      <c r="J5" s="103" t="n"/>
      <c r="K5" s="102" t="n"/>
    </row>
    <row r="7" ht="24" customHeight="1">
      <c r="A7" s="3" t="inlineStr">
        <is>
          <t>ROLLOUT ID</t>
        </is>
      </c>
      <c r="B7" s="3" t="inlineStr">
        <is>
          <t>TARGET DEVICE FAMILY</t>
        </is>
      </c>
      <c r="C7" s="3" t="inlineStr">
        <is>
          <t>TARGET FIRMWARE</t>
        </is>
      </c>
      <c r="D7" s="3" t="inlineStr">
        <is>
          <t>FLEET TARGET NODES</t>
        </is>
      </c>
      <c r="E7" s="3" t="inlineStr">
        <is>
          <t>UPGRADED NODES</t>
        </is>
      </c>
      <c r="F7" s="3" t="inlineStr">
        <is>
          <t>PROGRESS %</t>
        </is>
      </c>
      <c r="G7" s="3" t="inlineStr">
        <is>
          <t>FAILED NODES</t>
        </is>
      </c>
      <c r="H7" s="3" t="inlineStr">
        <is>
          <t>ROLLBACK NODES</t>
        </is>
      </c>
      <c r="I7" s="3" t="inlineStr">
        <is>
          <t>ROLLOUT STATUS</t>
        </is>
      </c>
      <c r="J7" s="3" t="inlineStr">
        <is>
          <t>CRYPTOGRAPHIC HASH</t>
        </is>
      </c>
      <c r="K7" s="3" t="inlineStr">
        <is>
          <t>LEAD OTA ENGINEER</t>
        </is>
      </c>
    </row>
    <row r="8" ht="20" customHeight="1">
      <c r="A8" s="6" t="inlineStr">
        <is>
          <t>OTA-01</t>
        </is>
      </c>
      <c r="B8" s="6" t="inlineStr">
        <is>
          <t>Advantech UNO-2484G Gateways</t>
        </is>
      </c>
      <c r="C8" s="6" t="inlineStr">
        <is>
          <t>v4.12.8-LTS</t>
        </is>
      </c>
      <c r="D8" s="4" t="n">
        <v>48</v>
      </c>
      <c r="E8" s="4" t="n">
        <v>48</v>
      </c>
      <c r="F8" s="6">
        <f>E8/D8</f>
        <v/>
      </c>
      <c r="G8" s="4" t="n">
        <v>0</v>
      </c>
      <c r="H8" s="4" t="n">
        <v>0</v>
      </c>
      <c r="I8" s="41" t="inlineStr">
        <is>
          <t>Completed</t>
        </is>
      </c>
      <c r="J8" s="6" t="inlineStr">
        <is>
          <t>SHA256: 9b2d...4a11</t>
        </is>
      </c>
      <c r="K8" s="6" t="inlineStr">
        <is>
          <t>D. Firmansyah</t>
        </is>
      </c>
    </row>
    <row r="9" ht="20" customHeight="1">
      <c r="A9" s="9" t="inlineStr">
        <is>
          <t>OTA-02</t>
        </is>
      </c>
      <c r="B9" s="9" t="inlineStr">
        <is>
          <t>Moxa UC-8220 Edge RISC Nodes</t>
        </is>
      </c>
      <c r="C9" s="9" t="inlineStr">
        <is>
          <t>v3.8.4</t>
        </is>
      </c>
      <c r="D9" s="7" t="n">
        <v>36</v>
      </c>
      <c r="E9" s="7" t="n">
        <v>36</v>
      </c>
      <c r="F9" s="9">
        <f>E9/D9</f>
        <v/>
      </c>
      <c r="G9" s="7" t="n">
        <v>0</v>
      </c>
      <c r="H9" s="7" t="n">
        <v>0</v>
      </c>
      <c r="I9" s="41" t="inlineStr">
        <is>
          <t>Completed</t>
        </is>
      </c>
      <c r="J9" s="9" t="inlineStr">
        <is>
          <t>SHA256: 7c1e...88f2</t>
        </is>
      </c>
      <c r="K9" s="9" t="inlineStr">
        <is>
          <t>D. Firmansyah</t>
        </is>
      </c>
    </row>
    <row r="10" ht="20" customHeight="1">
      <c r="A10" s="6" t="inlineStr">
        <is>
          <t>OTA-03</t>
        </is>
      </c>
      <c r="B10" s="6" t="inlineStr">
        <is>
          <t>Siemens Simatic IOT2050 Nodes</t>
        </is>
      </c>
      <c r="C10" s="6" t="inlineStr">
        <is>
          <t>v2.1.0</t>
        </is>
      </c>
      <c r="D10" s="4" t="n">
        <v>25</v>
      </c>
      <c r="E10" s="4" t="n">
        <v>25</v>
      </c>
      <c r="F10" s="6">
        <f>E10/D10</f>
        <v/>
      </c>
      <c r="G10" s="4" t="n">
        <v>0</v>
      </c>
      <c r="H10" s="4" t="n">
        <v>0</v>
      </c>
      <c r="I10" s="41" t="inlineStr">
        <is>
          <t>Completed</t>
        </is>
      </c>
      <c r="J10" s="6" t="inlineStr">
        <is>
          <t>SHA256: 4e99...1a3c</t>
        </is>
      </c>
      <c r="K10" s="6" t="inlineStr">
        <is>
          <t>D. Firmansyah</t>
        </is>
      </c>
    </row>
    <row r="11" ht="20" customHeight="1">
      <c r="A11" s="9" t="inlineStr">
        <is>
          <t>OTA-04</t>
        </is>
      </c>
      <c r="B11" s="9" t="inlineStr">
        <is>
          <t>Schneider PM8000 Power Meters</t>
        </is>
      </c>
      <c r="C11" s="9" t="inlineStr">
        <is>
          <t>v2.5.1</t>
        </is>
      </c>
      <c r="D11" s="7" t="n">
        <v>120</v>
      </c>
      <c r="E11" s="7" t="n">
        <v>114</v>
      </c>
      <c r="F11" s="9">
        <f>E11/D11</f>
        <v/>
      </c>
      <c r="G11" s="7" t="n">
        <v>4</v>
      </c>
      <c r="H11" s="7" t="n">
        <v>2</v>
      </c>
      <c r="I11" s="42" t="inlineStr">
        <is>
          <t>In Progress</t>
        </is>
      </c>
      <c r="J11" s="9" t="inlineStr">
        <is>
          <t>SHA256: 3a77...9b5d</t>
        </is>
      </c>
      <c r="K11" s="9" t="inlineStr">
        <is>
          <t>R. Kurniawan</t>
        </is>
      </c>
    </row>
    <row r="12" ht="20" customHeight="1">
      <c r="A12" s="6" t="inlineStr">
        <is>
          <t>OTA-05</t>
        </is>
      </c>
      <c r="B12" s="6" t="inlineStr">
        <is>
          <t>Vertiv Liebert CRAC Cooling Nodes</t>
        </is>
      </c>
      <c r="C12" s="6" t="inlineStr">
        <is>
          <t>v3.2.0</t>
        </is>
      </c>
      <c r="D12" s="4" t="n">
        <v>42</v>
      </c>
      <c r="E12" s="4" t="n">
        <v>42</v>
      </c>
      <c r="F12" s="6">
        <f>E12/D12</f>
        <v/>
      </c>
      <c r="G12" s="4" t="n">
        <v>0</v>
      </c>
      <c r="H12" s="4" t="n">
        <v>0</v>
      </c>
      <c r="I12" s="41" t="inlineStr">
        <is>
          <t>Completed</t>
        </is>
      </c>
      <c r="J12" s="6" t="inlineStr">
        <is>
          <t>SHA256: 8f11...6e4a</t>
        </is>
      </c>
      <c r="K12" s="6" t="inlineStr">
        <is>
          <t>R. Kurniawan</t>
        </is>
      </c>
    </row>
    <row r="13" ht="20" customHeight="1">
      <c r="A13" s="9" t="inlineStr">
        <is>
          <t>OTA-06</t>
        </is>
      </c>
      <c r="B13" s="9" t="inlineStr">
        <is>
          <t>MultiTech LoRaWAN Basestations</t>
        </is>
      </c>
      <c r="C13" s="9" t="inlineStr">
        <is>
          <t>v5.3.3</t>
        </is>
      </c>
      <c r="D13" s="7" t="n">
        <v>18</v>
      </c>
      <c r="E13" s="7" t="n">
        <v>18</v>
      </c>
      <c r="F13" s="9">
        <f>E13/D13</f>
        <v/>
      </c>
      <c r="G13" s="7" t="n">
        <v>0</v>
      </c>
      <c r="H13" s="7" t="n">
        <v>0</v>
      </c>
      <c r="I13" s="41" t="inlineStr">
        <is>
          <t>Completed</t>
        </is>
      </c>
      <c r="J13" s="9" t="inlineStr">
        <is>
          <t>SHA256: 1b22...5c88</t>
        </is>
      </c>
      <c r="K13" s="9" t="inlineStr">
        <is>
          <t>A. Wicaksana</t>
        </is>
      </c>
    </row>
    <row r="14" ht="20" customHeight="1">
      <c r="A14" s="6" t="inlineStr">
        <is>
          <t>OTA-07</t>
        </is>
      </c>
      <c r="B14" s="6" t="inlineStr">
        <is>
          <t>Cisco Catalyst IE3400 Rugged</t>
        </is>
      </c>
      <c r="C14" s="6" t="inlineStr">
        <is>
          <t>v17.9.4a</t>
        </is>
      </c>
      <c r="D14" s="4" t="n">
        <v>24</v>
      </c>
      <c r="E14" s="4" t="n">
        <v>24</v>
      </c>
      <c r="F14" s="6">
        <f>E14/D14</f>
        <v/>
      </c>
      <c r="G14" s="4" t="n">
        <v>0</v>
      </c>
      <c r="H14" s="4" t="n">
        <v>0</v>
      </c>
      <c r="I14" s="41" t="inlineStr">
        <is>
          <t>Completed</t>
        </is>
      </c>
      <c r="J14" s="6" t="inlineStr">
        <is>
          <t>SHA256: 6a33...7d11</t>
        </is>
      </c>
      <c r="K14" s="6" t="inlineStr">
        <is>
          <t>A. Wicaksana</t>
        </is>
      </c>
    </row>
    <row r="15" ht="20" customHeight="1">
      <c r="A15" s="9" t="inlineStr">
        <is>
          <t>OTA-08</t>
        </is>
      </c>
      <c r="B15" s="9" t="inlineStr">
        <is>
          <t>Suprema BioEntry W2 Card Readers</t>
        </is>
      </c>
      <c r="C15" s="9" t="inlineStr">
        <is>
          <t>v2.8.2</t>
        </is>
      </c>
      <c r="D15" s="7" t="n">
        <v>85</v>
      </c>
      <c r="E15" s="7" t="n">
        <v>80</v>
      </c>
      <c r="F15" s="9">
        <f>E15/D15</f>
        <v/>
      </c>
      <c r="G15" s="7" t="n">
        <v>3</v>
      </c>
      <c r="H15" s="7" t="n">
        <v>2</v>
      </c>
      <c r="I15" s="42" t="inlineStr">
        <is>
          <t>In Progress</t>
        </is>
      </c>
      <c r="J15" s="9" t="inlineStr">
        <is>
          <t>SHA256: 5e44...8c22</t>
        </is>
      </c>
      <c r="K15" s="9" t="inlineStr">
        <is>
          <t>H. Santoso</t>
        </is>
      </c>
    </row>
    <row r="16" ht="20" customHeight="1">
      <c r="A16" s="6" t="inlineStr">
        <is>
          <t>OTA-09</t>
        </is>
      </c>
      <c r="B16" s="6" t="inlineStr">
        <is>
          <t>Axis Communications Q3538 Dome</t>
        </is>
      </c>
      <c r="C16" s="6" t="inlineStr">
        <is>
          <t>v11.8.72</t>
        </is>
      </c>
      <c r="D16" s="4" t="n">
        <v>150</v>
      </c>
      <c r="E16" s="4" t="n">
        <v>150</v>
      </c>
      <c r="F16" s="6">
        <f>E16/D16</f>
        <v/>
      </c>
      <c r="G16" s="4" t="n">
        <v>0</v>
      </c>
      <c r="H16" s="4" t="n">
        <v>0</v>
      </c>
      <c r="I16" s="41" t="inlineStr">
        <is>
          <t>Completed</t>
        </is>
      </c>
      <c r="J16" s="6" t="inlineStr">
        <is>
          <t>SHA256: 2d55...9f33</t>
        </is>
      </c>
      <c r="K16" s="6" t="inlineStr">
        <is>
          <t>H. Santoso</t>
        </is>
      </c>
    </row>
    <row r="17" ht="20" customHeight="1">
      <c r="A17" s="9" t="inlineStr">
        <is>
          <t>OTA-10</t>
        </is>
      </c>
      <c r="B17" s="9" t="inlineStr">
        <is>
          <t>Dell Edge Gateway 5200 Ubuntu</t>
        </is>
      </c>
      <c r="C17" s="9" t="inlineStr">
        <is>
          <t>v2.6.0</t>
        </is>
      </c>
      <c r="D17" s="7" t="n">
        <v>16</v>
      </c>
      <c r="E17" s="7" t="n">
        <v>16</v>
      </c>
      <c r="F17" s="9">
        <f>E17/D17</f>
        <v/>
      </c>
      <c r="G17" s="7" t="n">
        <v>0</v>
      </c>
      <c r="H17" s="7" t="n">
        <v>0</v>
      </c>
      <c r="I17" s="41" t="inlineStr">
        <is>
          <t>Completed</t>
        </is>
      </c>
      <c r="J17" s="9" t="inlineStr">
        <is>
          <t>SHA256: 9a66...0e44</t>
        </is>
      </c>
      <c r="K17" s="9" t="inlineStr">
        <is>
          <t>D. Firmansyah</t>
        </is>
      </c>
    </row>
    <row r="18" ht="20" customHeight="1">
      <c r="A18" s="6" t="inlineStr">
        <is>
          <t>OTA-11</t>
        </is>
      </c>
      <c r="B18" s="6" t="inlineStr">
        <is>
          <t>Honeywell Spyder BACnet HVAC</t>
        </is>
      </c>
      <c r="C18" s="6" t="inlineStr">
        <is>
          <t>v4.0.8</t>
        </is>
      </c>
      <c r="D18" s="4" t="n">
        <v>65</v>
      </c>
      <c r="E18" s="4" t="n">
        <v>65</v>
      </c>
      <c r="F18" s="6">
        <f>E18/D18</f>
        <v/>
      </c>
      <c r="G18" s="4" t="n">
        <v>0</v>
      </c>
      <c r="H18" s="4" t="n">
        <v>0</v>
      </c>
      <c r="I18" s="41" t="inlineStr">
        <is>
          <t>Completed</t>
        </is>
      </c>
      <c r="J18" s="6" t="inlineStr">
        <is>
          <t>SHA256: 4f77...1a55</t>
        </is>
      </c>
      <c r="K18" s="6" t="inlineStr">
        <is>
          <t>R. Kurniawan</t>
        </is>
      </c>
    </row>
    <row r="19" ht="20" customHeight="1">
      <c r="A19" s="9" t="inlineStr">
        <is>
          <t>OTA-12</t>
        </is>
      </c>
      <c r="B19" s="9" t="inlineStr">
        <is>
          <t>Yokogawa STARDOM Field Controller</t>
        </is>
      </c>
      <c r="C19" s="9" t="inlineStr">
        <is>
          <t>v4.2.0</t>
        </is>
      </c>
      <c r="D19" s="7" t="n">
        <v>12</v>
      </c>
      <c r="E19" s="7" t="n">
        <v>10</v>
      </c>
      <c r="F19" s="9">
        <f>E19/D19</f>
        <v/>
      </c>
      <c r="G19" s="7" t="n">
        <v>2</v>
      </c>
      <c r="H19" s="7" t="n">
        <v>0</v>
      </c>
      <c r="I19" s="42" t="inlineStr">
        <is>
          <t>In Progress</t>
        </is>
      </c>
      <c r="J19" s="9" t="inlineStr">
        <is>
          <t>SHA256: 7b88...2b66</t>
        </is>
      </c>
      <c r="K19" s="9" t="inlineStr">
        <is>
          <t>D. Firmansyah</t>
        </is>
      </c>
    </row>
    <row r="20" ht="20" customHeight="1">
      <c r="A20" s="6" t="inlineStr">
        <is>
          <t>OTA-13</t>
        </is>
      </c>
      <c r="B20" s="6" t="inlineStr">
        <is>
          <t>NVIDIA Jetson AGX Orin Edge AI</t>
        </is>
      </c>
      <c r="C20" s="6" t="inlineStr">
        <is>
          <t>v35.4.1</t>
        </is>
      </c>
      <c r="D20" s="4" t="n">
        <v>8</v>
      </c>
      <c r="E20" s="4" t="n">
        <v>8</v>
      </c>
      <c r="F20" s="6">
        <f>E20/D20</f>
        <v/>
      </c>
      <c r="G20" s="4" t="n">
        <v>0</v>
      </c>
      <c r="H20" s="4" t="n">
        <v>0</v>
      </c>
      <c r="I20" s="41" t="inlineStr">
        <is>
          <t>Completed</t>
        </is>
      </c>
      <c r="J20" s="6" t="inlineStr">
        <is>
          <t>SHA256: 1c99...3c77</t>
        </is>
      </c>
      <c r="K20" s="6" t="inlineStr">
        <is>
          <t>A. Wicaksana</t>
        </is>
      </c>
    </row>
    <row r="21" ht="20" customHeight="1">
      <c r="A21" s="9" t="inlineStr">
        <is>
          <t>OTA-14</t>
        </is>
      </c>
      <c r="B21" s="9" t="inlineStr">
        <is>
          <t>Socomec UPS Net Vision Web Card</t>
        </is>
      </c>
      <c r="C21" s="9" t="inlineStr">
        <is>
          <t>v7.3.2</t>
        </is>
      </c>
      <c r="D21" s="7" t="n">
        <v>20</v>
      </c>
      <c r="E21" s="7" t="n">
        <v>20</v>
      </c>
      <c r="F21" s="9">
        <f>E21/D21</f>
        <v/>
      </c>
      <c r="G21" s="7" t="n">
        <v>0</v>
      </c>
      <c r="H21" s="7" t="n">
        <v>0</v>
      </c>
      <c r="I21" s="41" t="inlineStr">
        <is>
          <t>Completed</t>
        </is>
      </c>
      <c r="J21" s="9" t="inlineStr">
        <is>
          <t>SHA256: 8d00...4d88</t>
        </is>
      </c>
      <c r="K21" s="9" t="inlineStr">
        <is>
          <t>R. Kurniawan</t>
        </is>
      </c>
    </row>
    <row r="22" ht="20" customHeight="1">
      <c r="A22" s="6" t="inlineStr">
        <is>
          <t>OTA-15</t>
        </is>
      </c>
      <c r="B22" s="6" t="inlineStr">
        <is>
          <t>Moxa OnCell G3470A Cellular Gate</t>
        </is>
      </c>
      <c r="C22" s="6" t="inlineStr">
        <is>
          <t>v2.1.8</t>
        </is>
      </c>
      <c r="D22" s="4" t="n">
        <v>15</v>
      </c>
      <c r="E22" s="4" t="n">
        <v>15</v>
      </c>
      <c r="F22" s="6">
        <f>E22/D22</f>
        <v/>
      </c>
      <c r="G22" s="4" t="n">
        <v>0</v>
      </c>
      <c r="H22" s="4" t="n">
        <v>0</v>
      </c>
      <c r="I22" s="41" t="inlineStr">
        <is>
          <t>Completed</t>
        </is>
      </c>
      <c r="J22" s="6" t="inlineStr">
        <is>
          <t>SHA256: 3e11...5e99</t>
        </is>
      </c>
      <c r="K22" s="6" t="inlineStr">
        <is>
          <t>A. Wicaksana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6" customWidth="1" min="3" max="3"/>
    <col width="16" customWidth="1" min="4" max="4"/>
    <col width="24" customWidth="1" min="5" max="5"/>
    <col width="28" customWidth="1" min="6" max="6"/>
    <col width="16" customWidth="1" min="7" max="7"/>
    <col width="22" customWidth="1" min="8" max="8"/>
    <col width="16" customWidth="1" min="9" max="9"/>
    <col width="16" customWidth="1" min="10" max="10"/>
    <col width="18" customWidth="1" min="11" max="11"/>
  </cols>
  <sheetData>
    <row r="1" ht="28" customHeight="1">
      <c r="A1" s="43" t="inlineStr">
        <is>
          <t>⚡ DATACENTER ENERGY EFFICIENCY, POWER USAGE (PUE) &amp; GREEN RENEWABLES</t>
        </is>
      </c>
    </row>
    <row r="2">
      <c r="A2" s="2" t="inlineStr">
        <is>
          <t>Facility power consumption, IT load capacity, ISO 50001 energy metrics, and PUE compliance.</t>
        </is>
      </c>
    </row>
    <row r="4" ht="18" customHeight="1">
      <c r="A4" s="44" t="inlineStr">
        <is>
          <t>TOTAL IT LOAD CAPACITY</t>
        </is>
      </c>
      <c r="B4" s="102" t="n"/>
      <c r="C4" s="44" t="inlineStr">
        <is>
          <t>TOTAL DATACENTER LOAD</t>
        </is>
      </c>
      <c r="D4" s="102" t="n"/>
      <c r="E4" s="44" t="inlineStr">
        <is>
          <t>WEIGHTED AVERAGE PUE</t>
        </is>
      </c>
      <c r="F4" s="102" t="n"/>
      <c r="G4" s="44" t="inlineStr">
        <is>
          <t>PUE TARGET COMPLIANCE RATE</t>
        </is>
      </c>
      <c r="H4" s="103" t="n"/>
      <c r="I4" s="103" t="n"/>
      <c r="J4" s="103" t="n"/>
      <c r="K4" s="102" t="n"/>
    </row>
    <row r="5" ht="22" customHeight="1">
      <c r="A5" s="61">
        <f>SUM(D8:D19)</f>
        <v/>
      </c>
      <c r="B5" s="102" t="n"/>
      <c r="C5" s="61">
        <f>SUM(E8:E19)</f>
        <v/>
      </c>
      <c r="D5" s="102" t="n"/>
      <c r="E5" s="62">
        <f>SUM(E8:E19)/SUM(D8:D19)</f>
        <v/>
      </c>
      <c r="F5" s="102" t="n"/>
      <c r="G5" s="47">
        <f>COUNTIF(J8:J19,"Optimal")/COUNTA(J8:J19)</f>
        <v/>
      </c>
      <c r="H5" s="103" t="n"/>
      <c r="I5" s="103" t="n"/>
      <c r="J5" s="103" t="n"/>
      <c r="K5" s="102" t="n"/>
    </row>
    <row r="7" ht="24" customHeight="1">
      <c r="A7" s="3" t="inlineStr">
        <is>
          <t>FACILITY ID</t>
        </is>
      </c>
      <c r="B7" s="3" t="inlineStr">
        <is>
          <t>DATACENTER NAME</t>
        </is>
      </c>
      <c r="C7" s="3" t="inlineStr">
        <is>
          <t>TIER RATING</t>
        </is>
      </c>
      <c r="D7" s="3" t="inlineStr">
        <is>
          <t>IT LOAD (KW)</t>
        </is>
      </c>
      <c r="E7" s="3" t="inlineStr">
        <is>
          <t>TOTAL FACILITY LOAD (KW)</t>
        </is>
      </c>
      <c r="F7" s="3" t="inlineStr">
        <is>
          <t>POWER SOURCE MIX</t>
        </is>
      </c>
      <c r="G7" s="3" t="inlineStr">
        <is>
          <t>ACTUAL PUE</t>
        </is>
      </c>
      <c r="H7" s="3" t="inlineStr">
        <is>
          <t>TARGET PUE BENCHMARK</t>
        </is>
      </c>
      <c r="I7" s="3" t="inlineStr">
        <is>
          <t>PUE VARIANCE</t>
        </is>
      </c>
      <c r="J7" s="3" t="inlineStr">
        <is>
          <t>POWER STATUS</t>
        </is>
      </c>
      <c r="K7" s="3" t="inlineStr">
        <is>
          <t>FACILITY LEAD</t>
        </is>
      </c>
    </row>
    <row r="8" ht="20" customHeight="1">
      <c r="A8" s="6" t="inlineStr">
        <is>
          <t>DC-01</t>
        </is>
      </c>
      <c r="B8" s="6" t="inlineStr">
        <is>
          <t>Cikarang Datacenter Hall 1 (Alpha)</t>
        </is>
      </c>
      <c r="C8" s="6" t="inlineStr">
        <is>
          <t>Tier IV Design</t>
        </is>
      </c>
      <c r="D8" s="56" t="n">
        <v>2500</v>
      </c>
      <c r="E8" s="56" t="n">
        <v>3200</v>
      </c>
      <c r="F8" s="6" t="inlineStr">
        <is>
          <t>PLN Premium + Solar Rooftop</t>
        </is>
      </c>
      <c r="G8" s="6">
        <f>E8/D8</f>
        <v/>
      </c>
      <c r="H8" s="50" t="n">
        <v>1.3</v>
      </c>
      <c r="I8" s="6">
        <f>(G8-H8)/H8</f>
        <v/>
      </c>
      <c r="J8" s="41">
        <f>IF(G8&lt;=H8,"Optimal","In Review")</f>
        <v/>
      </c>
      <c r="K8" s="6" t="inlineStr">
        <is>
          <t>K. Sudirman</t>
        </is>
      </c>
    </row>
    <row r="9" ht="20" customHeight="1">
      <c r="A9" s="9" t="inlineStr">
        <is>
          <t>DC-02</t>
        </is>
      </c>
      <c r="B9" s="9" t="inlineStr">
        <is>
          <t>Cikarang Datacenter Hall 2 (Beta)</t>
        </is>
      </c>
      <c r="C9" s="9" t="inlineStr">
        <is>
          <t>Tier IV Design</t>
        </is>
      </c>
      <c r="D9" s="57" t="n">
        <v>2800</v>
      </c>
      <c r="E9" s="57" t="n">
        <v>3556</v>
      </c>
      <c r="F9" s="9" t="inlineStr">
        <is>
          <t>PLN Premium + Solar Rooftop</t>
        </is>
      </c>
      <c r="G9" s="9">
        <f>E9/D9</f>
        <v/>
      </c>
      <c r="H9" s="52" t="n">
        <v>1.3</v>
      </c>
      <c r="I9" s="9">
        <f>(G9-H9)/H9</f>
        <v/>
      </c>
      <c r="J9" s="41">
        <f>IF(G9&lt;=H9,"Optimal","In Review")</f>
        <v/>
      </c>
      <c r="K9" s="9" t="inlineStr">
        <is>
          <t>K. Sudirman</t>
        </is>
      </c>
    </row>
    <row r="10" ht="20" customHeight="1">
      <c r="A10" s="6" t="inlineStr">
        <is>
          <t>DC-03</t>
        </is>
      </c>
      <c r="B10" s="6" t="inlineStr">
        <is>
          <t>Cikarang Datacenter Hall 3 (Gamma)</t>
        </is>
      </c>
      <c r="C10" s="6" t="inlineStr">
        <is>
          <t>Tier IV Design</t>
        </is>
      </c>
      <c r="D10" s="56" t="n">
        <v>3200</v>
      </c>
      <c r="E10" s="56" t="n">
        <v>4128</v>
      </c>
      <c r="F10" s="6" t="inlineStr">
        <is>
          <t>PLN Premium + Solar Rooftop</t>
        </is>
      </c>
      <c r="G10" s="6">
        <f>E10/D10</f>
        <v/>
      </c>
      <c r="H10" s="50" t="n">
        <v>1.3</v>
      </c>
      <c r="I10" s="6">
        <f>(G10-H10)/H10</f>
        <v/>
      </c>
      <c r="J10" s="41">
        <f>IF(G10&lt;=H10,"Optimal","In Review")</f>
        <v/>
      </c>
      <c r="K10" s="6" t="inlineStr">
        <is>
          <t>K. Sudirman</t>
        </is>
      </c>
    </row>
    <row r="11" ht="20" customHeight="1">
      <c r="A11" s="9" t="inlineStr">
        <is>
          <t>DC-04</t>
        </is>
      </c>
      <c r="B11" s="9" t="inlineStr">
        <is>
          <t>Sentul Resiliency Hall 1</t>
        </is>
      </c>
      <c r="C11" s="9" t="inlineStr">
        <is>
          <t>Tier III Design</t>
        </is>
      </c>
      <c r="D11" s="57" t="n">
        <v>1200</v>
      </c>
      <c r="E11" s="57" t="n">
        <v>1608</v>
      </c>
      <c r="F11" s="9" t="inlineStr">
        <is>
          <t>PLN Dual Feed + Micro-hydro</t>
        </is>
      </c>
      <c r="G11" s="9">
        <f>E11/D11</f>
        <v/>
      </c>
      <c r="H11" s="52" t="n">
        <v>1.35</v>
      </c>
      <c r="I11" s="9">
        <f>(G11-H11)/H11</f>
        <v/>
      </c>
      <c r="J11" s="41">
        <f>IF(G11&lt;=H11,"Optimal","In Review")</f>
        <v/>
      </c>
      <c r="K11" s="9" t="inlineStr">
        <is>
          <t>W. Supratman</t>
        </is>
      </c>
    </row>
    <row r="12" ht="20" customHeight="1">
      <c r="A12" s="6" t="inlineStr">
        <is>
          <t>DC-05</t>
        </is>
      </c>
      <c r="B12" s="6" t="inlineStr">
        <is>
          <t>Sentul Resiliency Hall 2</t>
        </is>
      </c>
      <c r="C12" s="6" t="inlineStr">
        <is>
          <t>Tier III Design</t>
        </is>
      </c>
      <c r="D12" s="56" t="n">
        <v>1400</v>
      </c>
      <c r="E12" s="56" t="n">
        <v>1890</v>
      </c>
      <c r="F12" s="6" t="inlineStr">
        <is>
          <t>PLN Dual Feed + Micro-hydro</t>
        </is>
      </c>
      <c r="G12" s="6">
        <f>E12/D12</f>
        <v/>
      </c>
      <c r="H12" s="50" t="n">
        <v>1.35</v>
      </c>
      <c r="I12" s="6">
        <f>(G12-H12)/H12</f>
        <v/>
      </c>
      <c r="J12" s="41">
        <f>IF(G12&lt;=H12,"Optimal","In Review")</f>
        <v/>
      </c>
      <c r="K12" s="6" t="inlineStr">
        <is>
          <t>W. Supratman</t>
        </is>
      </c>
    </row>
    <row r="13" ht="20" customHeight="1">
      <c r="A13" s="9" t="inlineStr">
        <is>
          <t>DC-06</t>
        </is>
      </c>
      <c r="B13" s="9" t="inlineStr">
        <is>
          <t>BSD Smart Operations DC Pod</t>
        </is>
      </c>
      <c r="C13" s="9" t="inlineStr">
        <is>
          <t>Tier III Design</t>
        </is>
      </c>
      <c r="D13" s="7" t="n">
        <v>850</v>
      </c>
      <c r="E13" s="57" t="n">
        <v>1173</v>
      </c>
      <c r="F13" s="9" t="inlineStr">
        <is>
          <t>PLN Green Tariff + Solar PV</t>
        </is>
      </c>
      <c r="G13" s="9">
        <f>E13/D13</f>
        <v/>
      </c>
      <c r="H13" s="52" t="n">
        <v>1.4</v>
      </c>
      <c r="I13" s="9">
        <f>(G13-H13)/H13</f>
        <v/>
      </c>
      <c r="J13" s="41">
        <f>IF(G13&lt;=H13,"Optimal","In Review")</f>
        <v/>
      </c>
      <c r="K13" s="9" t="inlineStr">
        <is>
          <t>G. Subroto</t>
        </is>
      </c>
    </row>
    <row r="14" ht="20" customHeight="1">
      <c r="A14" s="6" t="inlineStr">
        <is>
          <t>DC-07</t>
        </is>
      </c>
      <c r="B14" s="6" t="inlineStr">
        <is>
          <t>Sudirman HQ Smart Edge Vault</t>
        </is>
      </c>
      <c r="C14" s="6" t="inlineStr">
        <is>
          <t>Tier III Design</t>
        </is>
      </c>
      <c r="D14" s="4" t="n">
        <v>450</v>
      </c>
      <c r="E14" s="4" t="n">
        <v>639</v>
      </c>
      <c r="F14" s="6" t="inlineStr">
        <is>
          <t>PLN Dedicated High Voltage</t>
        </is>
      </c>
      <c r="G14" s="6">
        <f>E14/D14</f>
        <v/>
      </c>
      <c r="H14" s="50" t="n">
        <v>1.45</v>
      </c>
      <c r="I14" s="6">
        <f>(G14-H14)/H14</f>
        <v/>
      </c>
      <c r="J14" s="41">
        <f>IF(G14&lt;=H14,"Optimal","In Review")</f>
        <v/>
      </c>
      <c r="K14" s="6" t="inlineStr">
        <is>
          <t>F. Hakim</t>
        </is>
      </c>
    </row>
    <row r="15" ht="20" customHeight="1">
      <c r="A15" s="9" t="inlineStr">
        <is>
          <t>DC-08</t>
        </is>
      </c>
      <c r="B15" s="9" t="inlineStr">
        <is>
          <t>Surabaya Regional DC Hub</t>
        </is>
      </c>
      <c r="C15" s="9" t="inlineStr">
        <is>
          <t>Tier III Design</t>
        </is>
      </c>
      <c r="D15" s="7" t="n">
        <v>650</v>
      </c>
      <c r="E15" s="7" t="n">
        <v>988</v>
      </c>
      <c r="F15" s="9" t="inlineStr">
        <is>
          <t>PLN Commercial + UPS Flywheel</t>
        </is>
      </c>
      <c r="G15" s="9">
        <f>E15/D15</f>
        <v/>
      </c>
      <c r="H15" s="52" t="n">
        <v>1.5</v>
      </c>
      <c r="I15" s="9">
        <f>(G15-H15)/H15</f>
        <v/>
      </c>
      <c r="J15" s="41">
        <f>IF(G15&lt;=H15,"Optimal","In Review")</f>
        <v/>
      </c>
      <c r="K15" s="9" t="inlineStr">
        <is>
          <t>Y. Sudarso</t>
        </is>
      </c>
    </row>
    <row r="16" ht="20" customHeight="1">
      <c r="A16" s="6" t="inlineStr">
        <is>
          <t>DC-09</t>
        </is>
      </c>
      <c r="B16" s="6" t="inlineStr">
        <is>
          <t>Medan Regional DC Hub</t>
        </is>
      </c>
      <c r="C16" s="6" t="inlineStr">
        <is>
          <t>Tier III Design</t>
        </is>
      </c>
      <c r="D16" s="4" t="n">
        <v>400</v>
      </c>
      <c r="E16" s="4" t="n">
        <v>632</v>
      </c>
      <c r="F16" s="6" t="inlineStr">
        <is>
          <t>PLN Commercial + Diesel Gen</t>
        </is>
      </c>
      <c r="G16" s="6">
        <f>E16/D16</f>
        <v/>
      </c>
      <c r="H16" s="50" t="n">
        <v>1.55</v>
      </c>
      <c r="I16" s="6">
        <f>(G16-H16)/H16</f>
        <v/>
      </c>
      <c r="J16" s="41">
        <f>IF(G16&lt;=H16,"Optimal","In Review")</f>
        <v/>
      </c>
      <c r="K16" s="6" t="inlineStr">
        <is>
          <t>I. Bonjol</t>
        </is>
      </c>
    </row>
    <row r="17" ht="20" customHeight="1">
      <c r="A17" s="9" t="inlineStr">
        <is>
          <t>DC-10</t>
        </is>
      </c>
      <c r="B17" s="9" t="inlineStr">
        <is>
          <t>Makassar Microgrid Edge Hub</t>
        </is>
      </c>
      <c r="C17" s="9" t="inlineStr">
        <is>
          <t>Tier II Modular</t>
        </is>
      </c>
      <c r="D17" s="7" t="n">
        <v>250</v>
      </c>
      <c r="E17" s="7" t="n">
        <v>365</v>
      </c>
      <c r="F17" s="9" t="inlineStr">
        <is>
          <t>Solar PV + BESS Battery</t>
        </is>
      </c>
      <c r="G17" s="9">
        <f>E17/D17</f>
        <v/>
      </c>
      <c r="H17" s="52" t="n">
        <v>1.48</v>
      </c>
      <c r="I17" s="9">
        <f>(G17-H17)/H17</f>
        <v/>
      </c>
      <c r="J17" s="41">
        <f>IF(G17&lt;=H17,"Optimal","In Review")</f>
        <v/>
      </c>
      <c r="K17" s="9" t="inlineStr">
        <is>
          <t>H. Hasanuddin</t>
        </is>
      </c>
    </row>
    <row r="18" ht="20" customHeight="1">
      <c r="A18" s="6" t="inlineStr">
        <is>
          <t>DC-11</t>
        </is>
      </c>
      <c r="B18" s="6" t="inlineStr">
        <is>
          <t>Semarang Processing DC Pod</t>
        </is>
      </c>
      <c r="C18" s="6" t="inlineStr">
        <is>
          <t>Tier III Design</t>
        </is>
      </c>
      <c r="D18" s="4" t="n">
        <v>350</v>
      </c>
      <c r="E18" s="4" t="n">
        <v>508</v>
      </c>
      <c r="F18" s="6" t="inlineStr">
        <is>
          <t>PLN Dedicated Feed</t>
        </is>
      </c>
      <c r="G18" s="6">
        <f>E18/D18</f>
        <v/>
      </c>
      <c r="H18" s="50" t="n">
        <v>1.45</v>
      </c>
      <c r="I18" s="6">
        <f>(G18-H18)/H18</f>
        <v/>
      </c>
      <c r="J18" s="41">
        <f>IF(G18&lt;=H18,"Optimal","In Review")</f>
        <v/>
      </c>
      <c r="K18" s="6" t="inlineStr">
        <is>
          <t>D. Diponegoro</t>
        </is>
      </c>
    </row>
    <row r="19" ht="20" customHeight="1">
      <c r="A19" s="9" t="inlineStr">
        <is>
          <t>DC-12</t>
        </is>
      </c>
      <c r="B19" s="9" t="inlineStr">
        <is>
          <t>Cibubur Warehouse Cold Spares Pod</t>
        </is>
      </c>
      <c r="C19" s="9" t="inlineStr">
        <is>
          <t>Tier II Modular</t>
        </is>
      </c>
      <c r="D19" s="7" t="n">
        <v>180</v>
      </c>
      <c r="E19" s="7" t="n">
        <v>234</v>
      </c>
      <c r="F19" s="9" t="inlineStr">
        <is>
          <t>PLN Feed + Solar Battery</t>
        </is>
      </c>
      <c r="G19" s="9">
        <f>E19/D19</f>
        <v/>
      </c>
      <c r="H19" s="52" t="n">
        <v>1.32</v>
      </c>
      <c r="I19" s="9">
        <f>(G19-H19)/H19</f>
        <v/>
      </c>
      <c r="J19" s="41">
        <f>IF(G19&lt;=H19,"Optimal","In Review")</f>
        <v/>
      </c>
      <c r="K19" s="9" t="inlineStr">
        <is>
          <t>R. Kartini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26" customWidth="1" min="3" max="3"/>
    <col width="18" customWidth="1" min="4" max="4"/>
    <col width="18" customWidth="1" min="5" max="5"/>
    <col width="16" customWidth="1" min="6" max="6"/>
    <col width="26" customWidth="1" min="7" max="7"/>
    <col width="22" customWidth="1" min="8" max="8"/>
    <col width="22" customWidth="1" min="9" max="9"/>
    <col width="16" customWidth="1" min="10" max="10"/>
    <col width="18" customWidth="1" min="11" max="11"/>
  </cols>
  <sheetData>
    <row r="1" ht="28" customHeight="1">
      <c r="A1" s="43" t="inlineStr">
        <is>
          <t>❄️ HVAC PRECISION COOLING &amp; DATACENTER ENVIRONMENTAL TELEMETRY</t>
        </is>
      </c>
    </row>
    <row r="2">
      <c r="A2" s="2" t="inlineStr">
        <is>
          <t>Cold/hot aisle containment, supply/return delta-T, humidity control, and water pressure.</t>
        </is>
      </c>
    </row>
    <row r="4" ht="18" customHeight="1">
      <c r="A4" s="44" t="inlineStr">
        <is>
          <t>MONITORED HVAC ZONES</t>
        </is>
      </c>
      <c r="B4" s="102" t="n"/>
      <c r="C4" s="44" t="inlineStr">
        <is>
          <t>AVERAGE SUPPLY TEMPERATURE</t>
        </is>
      </c>
      <c r="D4" s="102" t="n"/>
      <c r="E4" s="44" t="inlineStr">
        <is>
          <t>AVERAGE SERVER HALL HUMIDITY</t>
        </is>
      </c>
      <c r="F4" s="102" t="n"/>
      <c r="G4" s="44" t="inlineStr">
        <is>
          <t>ENVIRONMENTAL OPTIMAL RATE</t>
        </is>
      </c>
      <c r="H4" s="103" t="n"/>
      <c r="I4" s="103" t="n"/>
      <c r="J4" s="103" t="n"/>
      <c r="K4" s="102" t="n"/>
    </row>
    <row r="5" ht="22" customHeight="1">
      <c r="A5" s="63">
        <f>COUNTA(A8:A22)</f>
        <v/>
      </c>
      <c r="B5" s="102" t="n"/>
      <c r="C5" s="64">
        <f>AVERAGE(D8:D13)</f>
        <v/>
      </c>
      <c r="D5" s="102" t="n"/>
      <c r="E5" s="47">
        <f>AVERAGE(F8:F13)</f>
        <v/>
      </c>
      <c r="F5" s="102" t="n"/>
      <c r="G5" s="47">
        <f>COUNTIF(J8:J22,"Optimal")/COUNTA(J8:J22)</f>
        <v/>
      </c>
      <c r="H5" s="103" t="n"/>
      <c r="I5" s="103" t="n"/>
      <c r="J5" s="103" t="n"/>
      <c r="K5" s="102" t="n"/>
    </row>
    <row r="7" ht="24" customHeight="1">
      <c r="A7" s="3" t="inlineStr">
        <is>
          <t>HVAC ID</t>
        </is>
      </c>
      <c r="B7" s="3" t="inlineStr">
        <is>
          <t>ZONE / SERVER HALL</t>
        </is>
      </c>
      <c r="C7" s="3" t="inlineStr">
        <is>
          <t>CHILLER / CRAC UNIT</t>
        </is>
      </c>
      <c r="D7" s="3" t="inlineStr">
        <is>
          <t>SUPPLY TEMP (°C)</t>
        </is>
      </c>
      <c r="E7" s="3" t="inlineStr">
        <is>
          <t>RETURN TEMP (°C)</t>
        </is>
      </c>
      <c r="F7" s="3" t="inlineStr">
        <is>
          <t>HUMIDITY % RH</t>
        </is>
      </c>
      <c r="G7" s="3" t="inlineStr">
        <is>
          <t>CHILLED WATER PRESS (BAR)</t>
        </is>
      </c>
      <c r="H7" s="3" t="inlineStr">
        <is>
          <t>FILTER DELTA-P (PA)</t>
        </is>
      </c>
      <c r="I7" s="3" t="inlineStr">
        <is>
          <t>AIRFLOW VELOCITY (M/S)</t>
        </is>
      </c>
      <c r="J7" s="3" t="inlineStr">
        <is>
          <t>CLIMATE STATUS</t>
        </is>
      </c>
      <c r="K7" s="3" t="inlineStr">
        <is>
          <t>LEAD HVAC TECH</t>
        </is>
      </c>
    </row>
    <row r="8" ht="20" customHeight="1">
      <c r="A8" s="6" t="inlineStr">
        <is>
          <t>HVAC-01</t>
        </is>
      </c>
      <c r="B8" s="6" t="inlineStr">
        <is>
          <t>Cikarang DC - Hall 1 Pod A</t>
        </is>
      </c>
      <c r="C8" s="6" t="inlineStr">
        <is>
          <t>Vertiv Liebert CRV-101</t>
        </is>
      </c>
      <c r="D8" s="50" t="n">
        <v>20.5</v>
      </c>
      <c r="E8" s="50" t="n">
        <v>32.2</v>
      </c>
      <c r="F8" s="49" t="n">
        <v>0.485</v>
      </c>
      <c r="G8" s="50" t="n">
        <v>4.2</v>
      </c>
      <c r="H8" s="4" t="n">
        <v>110</v>
      </c>
      <c r="I8" s="50" t="n">
        <v>2.8</v>
      </c>
      <c r="J8" s="41" t="inlineStr">
        <is>
          <t>Optimal</t>
        </is>
      </c>
      <c r="K8" s="6" t="inlineStr">
        <is>
          <t>S. Priyono</t>
        </is>
      </c>
    </row>
    <row r="9" ht="20" customHeight="1">
      <c r="A9" s="9" t="inlineStr">
        <is>
          <t>HVAC-02</t>
        </is>
      </c>
      <c r="B9" s="9" t="inlineStr">
        <is>
          <t>Cikarang DC - Hall 1 Pod B</t>
        </is>
      </c>
      <c r="C9" s="9" t="inlineStr">
        <is>
          <t>Vertiv Liebert CRV-102</t>
        </is>
      </c>
      <c r="D9" s="52" t="n">
        <v>20.8</v>
      </c>
      <c r="E9" s="52" t="n">
        <v>32.5</v>
      </c>
      <c r="F9" s="51" t="n">
        <v>0.49</v>
      </c>
      <c r="G9" s="52" t="n">
        <v>4.2</v>
      </c>
      <c r="H9" s="7" t="n">
        <v>115</v>
      </c>
      <c r="I9" s="52" t="n">
        <v>2.7</v>
      </c>
      <c r="J9" s="41" t="inlineStr">
        <is>
          <t>Optimal</t>
        </is>
      </c>
      <c r="K9" s="9" t="inlineStr">
        <is>
          <t>S. Priyono</t>
        </is>
      </c>
    </row>
    <row r="10" ht="20" customHeight="1">
      <c r="A10" s="6" t="inlineStr">
        <is>
          <t>HVAC-03</t>
        </is>
      </c>
      <c r="B10" s="6" t="inlineStr">
        <is>
          <t>Cikarang DC - Hall 2 Pod A</t>
        </is>
      </c>
      <c r="C10" s="6" t="inlineStr">
        <is>
          <t>Schneider InRow RC-201</t>
        </is>
      </c>
      <c r="D10" s="50" t="n">
        <v>21</v>
      </c>
      <c r="E10" s="50" t="n">
        <v>33</v>
      </c>
      <c r="F10" s="49" t="n">
        <v>0.475</v>
      </c>
      <c r="G10" s="50" t="n">
        <v>4.1</v>
      </c>
      <c r="H10" s="4" t="n">
        <v>105</v>
      </c>
      <c r="I10" s="50" t="n">
        <v>2.9</v>
      </c>
      <c r="J10" s="41" t="inlineStr">
        <is>
          <t>Optimal</t>
        </is>
      </c>
      <c r="K10" s="6" t="inlineStr">
        <is>
          <t>S. Priyono</t>
        </is>
      </c>
    </row>
    <row r="11" ht="20" customHeight="1">
      <c r="A11" s="9" t="inlineStr">
        <is>
          <t>HVAC-04</t>
        </is>
      </c>
      <c r="B11" s="9" t="inlineStr">
        <is>
          <t>Cikarang DC - Hall 2 Pod B</t>
        </is>
      </c>
      <c r="C11" s="9" t="inlineStr">
        <is>
          <t>Schneider InRow RC-202</t>
        </is>
      </c>
      <c r="D11" s="52" t="n">
        <v>21.2</v>
      </c>
      <c r="E11" s="52" t="n">
        <v>33.2</v>
      </c>
      <c r="F11" s="51" t="n">
        <v>0.48</v>
      </c>
      <c r="G11" s="52" t="n">
        <v>4.1</v>
      </c>
      <c r="H11" s="7" t="n">
        <v>112</v>
      </c>
      <c r="I11" s="52" t="n">
        <v>2.8</v>
      </c>
      <c r="J11" s="41" t="inlineStr">
        <is>
          <t>Optimal</t>
        </is>
      </c>
      <c r="K11" s="9" t="inlineStr">
        <is>
          <t>S. Priyono</t>
        </is>
      </c>
    </row>
    <row r="12" ht="20" customHeight="1">
      <c r="A12" s="6" t="inlineStr">
        <is>
          <t>HVAC-05</t>
        </is>
      </c>
      <c r="B12" s="6" t="inlineStr">
        <is>
          <t>Cikarang DC - Hall 3 Pod A</t>
        </is>
      </c>
      <c r="C12" s="6" t="inlineStr">
        <is>
          <t>Stulz CyberAir 3PRO-301</t>
        </is>
      </c>
      <c r="D12" s="50" t="n">
        <v>20.4</v>
      </c>
      <c r="E12" s="50" t="n">
        <v>32</v>
      </c>
      <c r="F12" s="49" t="n">
        <v>0.495</v>
      </c>
      <c r="G12" s="50" t="n">
        <v>4.3</v>
      </c>
      <c r="H12" s="4" t="n">
        <v>98</v>
      </c>
      <c r="I12" s="50" t="n">
        <v>3.1</v>
      </c>
      <c r="J12" s="41" t="inlineStr">
        <is>
          <t>Optimal</t>
        </is>
      </c>
      <c r="K12" s="6" t="inlineStr">
        <is>
          <t>S. Priyono</t>
        </is>
      </c>
    </row>
    <row r="13" ht="20" customHeight="1">
      <c r="A13" s="9" t="inlineStr">
        <is>
          <t>HVAC-06</t>
        </is>
      </c>
      <c r="B13" s="9" t="inlineStr">
        <is>
          <t>Sentul Resiliency - Hall 1</t>
        </is>
      </c>
      <c r="C13" s="9" t="inlineStr">
        <is>
          <t>Vertiv HPM-101</t>
        </is>
      </c>
      <c r="D13" s="52" t="n">
        <v>21.5</v>
      </c>
      <c r="E13" s="52" t="n">
        <v>33.8</v>
      </c>
      <c r="F13" s="51" t="n">
        <v>0.505</v>
      </c>
      <c r="G13" s="52" t="n">
        <v>3.9</v>
      </c>
      <c r="H13" s="7" t="n">
        <v>125</v>
      </c>
      <c r="I13" s="52" t="n">
        <v>2.6</v>
      </c>
      <c r="J13" s="41" t="inlineStr">
        <is>
          <t>Optimal</t>
        </is>
      </c>
      <c r="K13" s="9" t="inlineStr">
        <is>
          <t>B. Gunawan</t>
        </is>
      </c>
    </row>
    <row r="14" ht="20" customHeight="1">
      <c r="A14" s="6" t="inlineStr">
        <is>
          <t>HVAC-07</t>
        </is>
      </c>
      <c r="B14" s="6" t="inlineStr">
        <is>
          <t>Sentul Resiliency - Hall 2</t>
        </is>
      </c>
      <c r="C14" s="6" t="inlineStr">
        <is>
          <t>Vertiv HPM-102</t>
        </is>
      </c>
      <c r="D14" s="50" t="n">
        <v>21.8</v>
      </c>
      <c r="E14" s="50" t="n">
        <v>34</v>
      </c>
      <c r="F14" s="49" t="n">
        <v>0.51</v>
      </c>
      <c r="G14" s="50" t="n">
        <v>3.9</v>
      </c>
      <c r="H14" s="4" t="n">
        <v>130</v>
      </c>
      <c r="I14" s="50" t="n">
        <v>2.5</v>
      </c>
      <c r="J14" s="41" t="inlineStr">
        <is>
          <t>Optimal</t>
        </is>
      </c>
      <c r="K14" s="6" t="inlineStr">
        <is>
          <t>B. Gunawan</t>
        </is>
      </c>
    </row>
    <row r="15" ht="20" customHeight="1">
      <c r="A15" s="9" t="inlineStr">
        <is>
          <t>HVAC-08</t>
        </is>
      </c>
      <c r="B15" s="9" t="inlineStr">
        <is>
          <t>BSD Smart Operations - Pod A</t>
        </is>
      </c>
      <c r="C15" s="9" t="inlineStr">
        <is>
          <t>Daikin VRV Chiller-01</t>
        </is>
      </c>
      <c r="D15" s="52" t="n">
        <v>22</v>
      </c>
      <c r="E15" s="52" t="n">
        <v>34.5</v>
      </c>
      <c r="F15" s="51" t="n">
        <v>0.48</v>
      </c>
      <c r="G15" s="52" t="n">
        <v>3.8</v>
      </c>
      <c r="H15" s="7" t="n">
        <v>140</v>
      </c>
      <c r="I15" s="52" t="n">
        <v>2.4</v>
      </c>
      <c r="J15" s="41" t="inlineStr">
        <is>
          <t>Optimal</t>
        </is>
      </c>
      <c r="K15" s="9" t="inlineStr">
        <is>
          <t>M. Taufik</t>
        </is>
      </c>
    </row>
    <row r="16" ht="20" customHeight="1">
      <c r="A16" s="6" t="inlineStr">
        <is>
          <t>HVAC-09</t>
        </is>
      </c>
      <c r="B16" s="6" t="inlineStr">
        <is>
          <t>Sudirman HQ Tower - Core Server</t>
        </is>
      </c>
      <c r="C16" s="6" t="inlineStr">
        <is>
          <t>Carrier AquaEdge-01</t>
        </is>
      </c>
      <c r="D16" s="50" t="n">
        <v>21.2</v>
      </c>
      <c r="E16" s="50" t="n">
        <v>33.1</v>
      </c>
      <c r="F16" s="49" t="n">
        <v>0.465</v>
      </c>
      <c r="G16" s="50" t="n">
        <v>4</v>
      </c>
      <c r="H16" s="4" t="n">
        <v>108</v>
      </c>
      <c r="I16" s="50" t="n">
        <v>2.7</v>
      </c>
      <c r="J16" s="41" t="inlineStr">
        <is>
          <t>Optimal</t>
        </is>
      </c>
      <c r="K16" s="6" t="inlineStr">
        <is>
          <t>F. Hakim</t>
        </is>
      </c>
    </row>
    <row r="17" ht="20" customHeight="1">
      <c r="A17" s="9" t="inlineStr">
        <is>
          <t>HVAC-10</t>
        </is>
      </c>
      <c r="B17" s="9" t="inlineStr">
        <is>
          <t>Surabaya Regional Hub - Data Hall</t>
        </is>
      </c>
      <c r="C17" s="9" t="inlineStr">
        <is>
          <t>Trane Stealth Chiller-01</t>
        </is>
      </c>
      <c r="D17" s="52" t="n">
        <v>24.5</v>
      </c>
      <c r="E17" s="52" t="n">
        <v>38.2</v>
      </c>
      <c r="F17" s="51" t="n">
        <v>0.585</v>
      </c>
      <c r="G17" s="52" t="n">
        <v>3.2</v>
      </c>
      <c r="H17" s="7" t="n">
        <v>195</v>
      </c>
      <c r="I17" s="52" t="n">
        <v>1.8</v>
      </c>
      <c r="J17" s="42" t="inlineStr">
        <is>
          <t>Warning</t>
        </is>
      </c>
      <c r="K17" s="9" t="inlineStr">
        <is>
          <t>H. Purnomo</t>
        </is>
      </c>
    </row>
    <row r="18" ht="20" customHeight="1">
      <c r="A18" s="6" t="inlineStr">
        <is>
          <t>HVAC-11</t>
        </is>
      </c>
      <c r="B18" s="6" t="inlineStr">
        <is>
          <t>Medan Regional Hub - DC Hall</t>
        </is>
      </c>
      <c r="C18" s="6" t="inlineStr">
        <is>
          <t>York YZ Magnetic-01</t>
        </is>
      </c>
      <c r="D18" s="50" t="n">
        <v>23.8</v>
      </c>
      <c r="E18" s="50" t="n">
        <v>36.5</v>
      </c>
      <c r="F18" s="49" t="n">
        <v>0.54</v>
      </c>
      <c r="G18" s="50" t="n">
        <v>3.5</v>
      </c>
      <c r="H18" s="4" t="n">
        <v>160</v>
      </c>
      <c r="I18" s="50" t="n">
        <v>2.1</v>
      </c>
      <c r="J18" s="41" t="inlineStr">
        <is>
          <t>Optimal</t>
        </is>
      </c>
      <c r="K18" s="6" t="inlineStr">
        <is>
          <t>A. Siregar</t>
        </is>
      </c>
    </row>
    <row r="19" ht="20" customHeight="1">
      <c r="A19" s="9" t="inlineStr">
        <is>
          <t>HVAC-12</t>
        </is>
      </c>
      <c r="B19" s="9" t="inlineStr">
        <is>
          <t>Makassar Edge Hub - Tech Room</t>
        </is>
      </c>
      <c r="C19" s="9" t="inlineStr">
        <is>
          <t>Mitsubishi Electric PAC</t>
        </is>
      </c>
      <c r="D19" s="52" t="n">
        <v>22.5</v>
      </c>
      <c r="E19" s="52" t="n">
        <v>35</v>
      </c>
      <c r="F19" s="51" t="n">
        <v>0.49</v>
      </c>
      <c r="G19" s="52" t="n">
        <v>3.7</v>
      </c>
      <c r="H19" s="7" t="n">
        <v>120</v>
      </c>
      <c r="I19" s="52" t="n">
        <v>2.3</v>
      </c>
      <c r="J19" s="41" t="inlineStr">
        <is>
          <t>Optimal</t>
        </is>
      </c>
      <c r="K19" s="9" t="inlineStr">
        <is>
          <t>H. Hasanuddin</t>
        </is>
      </c>
    </row>
    <row r="20" ht="20" customHeight="1">
      <c r="A20" s="6" t="inlineStr">
        <is>
          <t>HVAC-13</t>
        </is>
      </c>
      <c r="B20" s="6" t="inlineStr">
        <is>
          <t>Semarang Processing - Server Hall</t>
        </is>
      </c>
      <c r="C20" s="6" t="inlineStr">
        <is>
          <t>Daikin Applied Air-01</t>
        </is>
      </c>
      <c r="D20" s="50" t="n">
        <v>22.1</v>
      </c>
      <c r="E20" s="50" t="n">
        <v>34.2</v>
      </c>
      <c r="F20" s="49" t="n">
        <v>0.485</v>
      </c>
      <c r="G20" s="50" t="n">
        <v>3.8</v>
      </c>
      <c r="H20" s="4" t="n">
        <v>115</v>
      </c>
      <c r="I20" s="50" t="n">
        <v>2.5</v>
      </c>
      <c r="J20" s="41" t="inlineStr">
        <is>
          <t>Optimal</t>
        </is>
      </c>
      <c r="K20" s="6" t="inlineStr">
        <is>
          <t>D. Diponegoro</t>
        </is>
      </c>
    </row>
    <row r="21" ht="20" customHeight="1">
      <c r="A21" s="9" t="inlineStr">
        <is>
          <t>HVAC-14</t>
        </is>
      </c>
      <c r="B21" s="9" t="inlineStr">
        <is>
          <t>Cibubur Warehouse - Cold Deck</t>
        </is>
      </c>
      <c r="C21" s="9" t="inlineStr">
        <is>
          <t>Bitzer Industrial Screw</t>
        </is>
      </c>
      <c r="D21" s="52" t="n">
        <v>-22.4</v>
      </c>
      <c r="E21" s="52" t="n">
        <v>-18.2</v>
      </c>
      <c r="F21" s="51" t="n">
        <v>0.85</v>
      </c>
      <c r="G21" s="52" t="n">
        <v>6.2</v>
      </c>
      <c r="H21" s="7" t="n">
        <v>85</v>
      </c>
      <c r="I21" s="52" t="n">
        <v>4.2</v>
      </c>
      <c r="J21" s="41" t="inlineStr">
        <is>
          <t>Optimal</t>
        </is>
      </c>
      <c r="K21" s="9" t="inlineStr">
        <is>
          <t>R. Kartini</t>
        </is>
      </c>
    </row>
    <row r="22" ht="20" customHeight="1">
      <c r="A22" s="6" t="inlineStr">
        <is>
          <t>HVAC-15</t>
        </is>
      </c>
      <c r="B22" s="6" t="inlineStr">
        <is>
          <t>Karawaci Lab - AI GPU Cluster</t>
        </is>
      </c>
      <c r="C22" s="6" t="inlineStr">
        <is>
          <t>Liquid Immersion Tank A</t>
        </is>
      </c>
      <c r="D22" s="50" t="n">
        <v>18.5</v>
      </c>
      <c r="E22" s="50" t="n">
        <v>28</v>
      </c>
      <c r="F22" s="49" t="n">
        <v>0.45</v>
      </c>
      <c r="G22" s="50" t="n">
        <v>2.5</v>
      </c>
      <c r="H22" s="4" t="n">
        <v>45</v>
      </c>
      <c r="I22" s="50" t="n">
        <v>5.5</v>
      </c>
      <c r="J22" s="41" t="inlineStr">
        <is>
          <t>Optimal</t>
        </is>
      </c>
      <c r="K22" s="6" t="inlineStr">
        <is>
          <t>A. Yani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24" customWidth="1" min="3" max="3"/>
    <col width="22" customWidth="1" min="4" max="4"/>
    <col width="18" customWidth="1" min="5" max="5"/>
    <col width="20" customWidth="1" min="6" max="6"/>
    <col width="26" customWidth="1" min="7" max="7"/>
    <col width="18" customWidth="1" min="8" max="8"/>
    <col width="26" customWidth="1" min="9" max="9"/>
    <col width="18" customWidth="1" min="10" max="10"/>
  </cols>
  <sheetData>
    <row r="1" ht="28" customHeight="1">
      <c r="A1" s="43" t="inlineStr">
        <is>
          <t>⚙️ PREDICTIVE MAINTENANCE &amp; ASSET CONDITION MONITORING (PdM)</t>
        </is>
      </c>
    </row>
    <row r="2">
      <c r="A2" s="2" t="inlineStr">
        <is>
          <t>Vibration FFT spectrum, acoustic emissions, bearing thermography, and remaining useful life (RUL).</t>
        </is>
      </c>
    </row>
    <row r="4" ht="18" customHeight="1">
      <c r="A4" s="44" t="inlineStr">
        <is>
          <t>MONITORED HEAVY MACHINERY</t>
        </is>
      </c>
      <c r="B4" s="102" t="n"/>
      <c r="C4" s="44" t="inlineStr">
        <is>
          <t>ACTIVE PREDICTIVE ANOMALIES</t>
        </is>
      </c>
      <c r="D4" s="102" t="n"/>
      <c r="E4" s="44" t="inlineStr">
        <is>
          <t>FLEET AVERAGE VIBRATION RMS</t>
        </is>
      </c>
      <c r="F4" s="102" t="n"/>
      <c r="G4" s="44" t="inlineStr">
        <is>
          <t>ASSETS WITH RUL &gt; 180 DAYS</t>
        </is>
      </c>
      <c r="H4" s="103" t="n"/>
      <c r="I4" s="103" t="n"/>
      <c r="J4" s="102" t="n"/>
    </row>
    <row r="5" ht="22" customHeight="1">
      <c r="A5" s="58">
        <f>COUNTA(A8:A22)</f>
        <v/>
      </c>
      <c r="B5" s="102" t="n"/>
      <c r="C5" s="65">
        <f>COUNTIF(H8:H22,"Anomaly Detected")</f>
        <v/>
      </c>
      <c r="D5" s="102" t="n"/>
      <c r="E5" s="66">
        <f>AVERAGE(D8:D22)</f>
        <v/>
      </c>
      <c r="F5" s="102" t="n"/>
      <c r="G5" s="67">
        <f>COUNTIF(I8:I22,"&gt;180")</f>
        <v/>
      </c>
      <c r="H5" s="103" t="n"/>
      <c r="I5" s="103" t="n"/>
      <c r="J5" s="102" t="n"/>
    </row>
    <row r="7" ht="24" customHeight="1">
      <c r="A7" s="3" t="inlineStr">
        <is>
          <t>ASSET ID</t>
        </is>
      </c>
      <c r="B7" s="3" t="inlineStr">
        <is>
          <t>ROTATING MACHINERY ASSET</t>
        </is>
      </c>
      <c r="C7" s="3" t="inlineStr">
        <is>
          <t>FACILITY LOCATION</t>
        </is>
      </c>
      <c r="D7" s="3" t="inlineStr">
        <is>
          <t>VIBRATION RMS (MM/S)</t>
        </is>
      </c>
      <c r="E7" s="3" t="inlineStr">
        <is>
          <t>BEARING TEMP (°C)</t>
        </is>
      </c>
      <c r="F7" s="3" t="inlineStr">
        <is>
          <t>ACOUSTIC SHIFT (DB)</t>
        </is>
      </c>
      <c r="G7" s="3" t="inlineStr">
        <is>
          <t>LUBRICATION DEGRADATION %</t>
        </is>
      </c>
      <c r="H7" s="3" t="inlineStr">
        <is>
          <t>ANOMALY STATUS</t>
        </is>
      </c>
      <c r="I7" s="3" t="inlineStr">
        <is>
          <t>REMAINING USEFUL LIFE (DAYS)</t>
        </is>
      </c>
      <c r="J7" s="3" t="inlineStr">
        <is>
          <t>ASSIGNED SPECIALIST</t>
        </is>
      </c>
    </row>
    <row r="8" ht="20" customHeight="1">
      <c r="A8" s="6" t="inlineStr">
        <is>
          <t>MNT-01</t>
        </is>
      </c>
      <c r="B8" s="6" t="inlineStr">
        <is>
          <t>Chiller Compressor #1 Main Bearing</t>
        </is>
      </c>
      <c r="C8" s="6" t="inlineStr">
        <is>
          <t>Cikarang DC Hall 1</t>
        </is>
      </c>
      <c r="D8" s="50" t="n">
        <v>2.1</v>
      </c>
      <c r="E8" s="50" t="n">
        <v>58.5</v>
      </c>
      <c r="F8" s="50" t="n">
        <v>1.2</v>
      </c>
      <c r="G8" s="49" t="n">
        <v>0.15</v>
      </c>
      <c r="H8" s="41" t="inlineStr">
        <is>
          <t>Nominal</t>
        </is>
      </c>
      <c r="I8" s="4" t="n">
        <v>420</v>
      </c>
      <c r="J8" s="6" t="inlineStr">
        <is>
          <t>E. Saputra</t>
        </is>
      </c>
    </row>
    <row r="9" ht="20" customHeight="1">
      <c r="A9" s="9" t="inlineStr">
        <is>
          <t>MNT-02</t>
        </is>
      </c>
      <c r="B9" s="9" t="inlineStr">
        <is>
          <t>Chiller Compressor #2 Main Bearing</t>
        </is>
      </c>
      <c r="C9" s="9" t="inlineStr">
        <is>
          <t>Cikarang DC Hall 1</t>
        </is>
      </c>
      <c r="D9" s="52" t="n">
        <v>2.3</v>
      </c>
      <c r="E9" s="52" t="n">
        <v>60.1</v>
      </c>
      <c r="F9" s="52" t="n">
        <v>1.5</v>
      </c>
      <c r="G9" s="51" t="n">
        <v>0.18</v>
      </c>
      <c r="H9" s="41" t="inlineStr">
        <is>
          <t>Nominal</t>
        </is>
      </c>
      <c r="I9" s="7" t="n">
        <v>390</v>
      </c>
      <c r="J9" s="9" t="inlineStr">
        <is>
          <t>E. Saputra</t>
        </is>
      </c>
    </row>
    <row r="10" ht="20" customHeight="1">
      <c r="A10" s="6" t="inlineStr">
        <is>
          <t>MNT-03</t>
        </is>
      </c>
      <c r="B10" s="6" t="inlineStr">
        <is>
          <t>Primary Chilled Water Pump #1</t>
        </is>
      </c>
      <c r="C10" s="6" t="inlineStr">
        <is>
          <t>Cikarang DC Plant</t>
        </is>
      </c>
      <c r="D10" s="50" t="n">
        <v>1.8</v>
      </c>
      <c r="E10" s="50" t="n">
        <v>52</v>
      </c>
      <c r="F10" s="49" t="n">
        <v>0.8</v>
      </c>
      <c r="G10" s="49" t="n">
        <v>0.1</v>
      </c>
      <c r="H10" s="41" t="inlineStr">
        <is>
          <t>Nominal</t>
        </is>
      </c>
      <c r="I10" s="4" t="n">
        <v>580</v>
      </c>
      <c r="J10" s="6" t="inlineStr">
        <is>
          <t>E. Saputra</t>
        </is>
      </c>
    </row>
    <row r="11" ht="20" customHeight="1">
      <c r="A11" s="9" t="inlineStr">
        <is>
          <t>MNT-04</t>
        </is>
      </c>
      <c r="B11" s="9" t="inlineStr">
        <is>
          <t>Secondary Chilled Water Pump #2</t>
        </is>
      </c>
      <c r="C11" s="9" t="inlineStr">
        <is>
          <t>Cikarang DC Plant</t>
        </is>
      </c>
      <c r="D11" s="52" t="n">
        <v>1.9</v>
      </c>
      <c r="E11" s="52" t="n">
        <v>53.2</v>
      </c>
      <c r="F11" s="51" t="n">
        <v>1</v>
      </c>
      <c r="G11" s="51" t="n">
        <v>0.12</v>
      </c>
      <c r="H11" s="41" t="inlineStr">
        <is>
          <t>Nominal</t>
        </is>
      </c>
      <c r="I11" s="7" t="n">
        <v>550</v>
      </c>
      <c r="J11" s="9" t="inlineStr">
        <is>
          <t>E. Saputra</t>
        </is>
      </c>
    </row>
    <row r="12" ht="20" customHeight="1">
      <c r="A12" s="6" t="inlineStr">
        <is>
          <t>MNT-05</t>
        </is>
      </c>
      <c r="B12" s="6" t="inlineStr">
        <is>
          <t>Cooling Tower Fan Motor #1</t>
        </is>
      </c>
      <c r="C12" s="6" t="inlineStr">
        <is>
          <t>Cikarang DC Roof Deck</t>
        </is>
      </c>
      <c r="D12" s="50" t="n">
        <v>3.2</v>
      </c>
      <c r="E12" s="50" t="n">
        <v>68.40000000000001</v>
      </c>
      <c r="F12" s="50" t="n">
        <v>2.8</v>
      </c>
      <c r="G12" s="49" t="n">
        <v>0.28</v>
      </c>
      <c r="H12" s="41" t="inlineStr">
        <is>
          <t>Nominal</t>
        </is>
      </c>
      <c r="I12" s="4" t="n">
        <v>280</v>
      </c>
      <c r="J12" s="6" t="inlineStr">
        <is>
          <t>J. Hartanto</t>
        </is>
      </c>
    </row>
    <row r="13" ht="20" customHeight="1">
      <c r="A13" s="9" t="inlineStr">
        <is>
          <t>MNT-06</t>
        </is>
      </c>
      <c r="B13" s="9" t="inlineStr">
        <is>
          <t>Cooling Tower Fan Motor #2</t>
        </is>
      </c>
      <c r="C13" s="9" t="inlineStr">
        <is>
          <t>Cikarang DC Roof Deck</t>
        </is>
      </c>
      <c r="D13" s="52" t="n">
        <v>3.5</v>
      </c>
      <c r="E13" s="52" t="n">
        <v>71</v>
      </c>
      <c r="F13" s="52" t="n">
        <v>3.1</v>
      </c>
      <c r="G13" s="51" t="n">
        <v>0.32</v>
      </c>
      <c r="H13" s="41" t="inlineStr">
        <is>
          <t>Nominal</t>
        </is>
      </c>
      <c r="I13" s="7" t="n">
        <v>240</v>
      </c>
      <c r="J13" s="9" t="inlineStr">
        <is>
          <t>J. Hartanto</t>
        </is>
      </c>
    </row>
    <row r="14" ht="20" customHeight="1">
      <c r="A14" s="6" t="inlineStr">
        <is>
          <t>MNT-07</t>
        </is>
      </c>
      <c r="B14" s="6" t="inlineStr">
        <is>
          <t>Emergency Backup Generator #1 Turbo</t>
        </is>
      </c>
      <c r="C14" s="6" t="inlineStr">
        <is>
          <t>Cikarang DC Yard</t>
        </is>
      </c>
      <c r="D14" s="50" t="n">
        <v>2.8</v>
      </c>
      <c r="E14" s="50" t="n">
        <v>85</v>
      </c>
      <c r="F14" s="50" t="n">
        <v>1.4</v>
      </c>
      <c r="G14" s="49" t="n">
        <v>0.12</v>
      </c>
      <c r="H14" s="41" t="inlineStr">
        <is>
          <t>Nominal</t>
        </is>
      </c>
      <c r="I14" s="4" t="n">
        <v>650</v>
      </c>
      <c r="J14" s="6" t="inlineStr">
        <is>
          <t>W. Wibisono</t>
        </is>
      </c>
    </row>
    <row r="15" ht="20" customHeight="1">
      <c r="A15" s="9" t="inlineStr">
        <is>
          <t>MNT-08</t>
        </is>
      </c>
      <c r="B15" s="9" t="inlineStr">
        <is>
          <t>Emergency Backup Generator #2 Turbo</t>
        </is>
      </c>
      <c r="C15" s="9" t="inlineStr">
        <is>
          <t>Cikarang DC Yard</t>
        </is>
      </c>
      <c r="D15" s="52" t="n">
        <v>2.9</v>
      </c>
      <c r="E15" s="52" t="n">
        <v>86.2</v>
      </c>
      <c r="F15" s="52" t="n">
        <v>1.6</v>
      </c>
      <c r="G15" s="51" t="n">
        <v>0.14</v>
      </c>
      <c r="H15" s="41" t="inlineStr">
        <is>
          <t>Nominal</t>
        </is>
      </c>
      <c r="I15" s="7" t="n">
        <v>620</v>
      </c>
      <c r="J15" s="9" t="inlineStr">
        <is>
          <t>W. Wibisono</t>
        </is>
      </c>
    </row>
    <row r="16" ht="20" customHeight="1">
      <c r="A16" s="6" t="inlineStr">
        <is>
          <t>MNT-09</t>
        </is>
      </c>
      <c r="B16" s="6" t="inlineStr">
        <is>
          <t>Active UPS Flywheel Energy Storage</t>
        </is>
      </c>
      <c r="C16" s="6" t="inlineStr">
        <is>
          <t>Sentul Resiliency</t>
        </is>
      </c>
      <c r="D16" s="49" t="n">
        <v>0.8</v>
      </c>
      <c r="E16" s="50" t="n">
        <v>42.5</v>
      </c>
      <c r="F16" s="49" t="n">
        <v>0.4</v>
      </c>
      <c r="G16" s="49" t="n">
        <v>0.05</v>
      </c>
      <c r="H16" s="41" t="inlineStr">
        <is>
          <t>Nominal</t>
        </is>
      </c>
      <c r="I16" s="4" t="n">
        <v>850</v>
      </c>
      <c r="J16" s="6" t="inlineStr">
        <is>
          <t>K. Sudrajat</t>
        </is>
      </c>
    </row>
    <row r="17" ht="20" customHeight="1">
      <c r="A17" s="9" t="inlineStr">
        <is>
          <t>MNT-10</t>
        </is>
      </c>
      <c r="B17" s="9" t="inlineStr">
        <is>
          <t>Surabaya Chiller Compressor #2 Bearing</t>
        </is>
      </c>
      <c r="C17" s="9" t="inlineStr">
        <is>
          <t>Surabaya Hub</t>
        </is>
      </c>
      <c r="D17" s="52" t="n">
        <v>5.8</v>
      </c>
      <c r="E17" s="52" t="n">
        <v>88.5</v>
      </c>
      <c r="F17" s="52" t="n">
        <v>7.8</v>
      </c>
      <c r="G17" s="51" t="n">
        <v>0.65</v>
      </c>
      <c r="H17" s="68" t="inlineStr">
        <is>
          <t>Anomaly Detected</t>
        </is>
      </c>
      <c r="I17" s="7" t="n">
        <v>28</v>
      </c>
      <c r="J17" s="9" t="inlineStr">
        <is>
          <t>H. Purnomo</t>
        </is>
      </c>
    </row>
    <row r="18" ht="20" customHeight="1">
      <c r="A18" s="6" t="inlineStr">
        <is>
          <t>MNT-11</t>
        </is>
      </c>
      <c r="B18" s="6" t="inlineStr">
        <is>
          <t>Medan Transformer Oil Circulation Pump</t>
        </is>
      </c>
      <c r="C18" s="6" t="inlineStr">
        <is>
          <t>Medan Plant</t>
        </is>
      </c>
      <c r="D18" s="50" t="n">
        <v>4.9</v>
      </c>
      <c r="E18" s="50" t="n">
        <v>82</v>
      </c>
      <c r="F18" s="50" t="n">
        <v>6.2</v>
      </c>
      <c r="G18" s="49" t="n">
        <v>0.58</v>
      </c>
      <c r="H18" s="68" t="inlineStr">
        <is>
          <t>Anomaly Detected</t>
        </is>
      </c>
      <c r="I18" s="4" t="n">
        <v>45</v>
      </c>
      <c r="J18" s="6" t="inlineStr">
        <is>
          <t>A. Siregar</t>
        </is>
      </c>
    </row>
    <row r="19" ht="20" customHeight="1">
      <c r="A19" s="9" t="inlineStr">
        <is>
          <t>MNT-12</t>
        </is>
      </c>
      <c r="B19" s="9" t="inlineStr">
        <is>
          <t>BSD Solar Inverter Cooling Fan #3</t>
        </is>
      </c>
      <c r="C19" s="9" t="inlineStr">
        <is>
          <t>BSD Smart Operations</t>
        </is>
      </c>
      <c r="D19" s="52" t="n">
        <v>2</v>
      </c>
      <c r="E19" s="52" t="n">
        <v>48</v>
      </c>
      <c r="F19" s="52" t="n">
        <v>1.1</v>
      </c>
      <c r="G19" s="51" t="n">
        <v>0.11</v>
      </c>
      <c r="H19" s="41" t="inlineStr">
        <is>
          <t>Nominal</t>
        </is>
      </c>
      <c r="I19" s="7" t="n">
        <v>480</v>
      </c>
      <c r="J19" s="9" t="inlineStr">
        <is>
          <t>M. Taufik</t>
        </is>
      </c>
    </row>
    <row r="20" ht="20" customHeight="1">
      <c r="A20" s="6" t="inlineStr">
        <is>
          <t>MNT-13</t>
        </is>
      </c>
      <c r="B20" s="6" t="inlineStr">
        <is>
          <t>Sudirman Elevator Traction Motor #4</t>
        </is>
      </c>
      <c r="C20" s="6" t="inlineStr">
        <is>
          <t>Sudirman HQ Tower</t>
        </is>
      </c>
      <c r="D20" s="50" t="n">
        <v>2.2</v>
      </c>
      <c r="E20" s="50" t="n">
        <v>55.4</v>
      </c>
      <c r="F20" s="50" t="n">
        <v>1.3</v>
      </c>
      <c r="G20" s="49" t="n">
        <v>0.16</v>
      </c>
      <c r="H20" s="41" t="inlineStr">
        <is>
          <t>Nominal</t>
        </is>
      </c>
      <c r="I20" s="4" t="n">
        <v>510</v>
      </c>
      <c r="J20" s="6" t="inlineStr">
        <is>
          <t>F. Hakim</t>
        </is>
      </c>
    </row>
    <row r="21" ht="20" customHeight="1">
      <c r="A21" s="9" t="inlineStr">
        <is>
          <t>MNT-14</t>
        </is>
      </c>
      <c r="B21" s="9" t="inlineStr">
        <is>
          <t>Cibubur Reefer Ammonia Compressor #1</t>
        </is>
      </c>
      <c r="C21" s="9" t="inlineStr">
        <is>
          <t>Cibubur Warehouse</t>
        </is>
      </c>
      <c r="D21" s="52" t="n">
        <v>2.5</v>
      </c>
      <c r="E21" s="52" t="n">
        <v>62</v>
      </c>
      <c r="F21" s="52" t="n">
        <v>1.8</v>
      </c>
      <c r="G21" s="51" t="n">
        <v>0.2</v>
      </c>
      <c r="H21" s="41" t="inlineStr">
        <is>
          <t>Nominal</t>
        </is>
      </c>
      <c r="I21" s="7" t="n">
        <v>360</v>
      </c>
      <c r="J21" s="9" t="inlineStr">
        <is>
          <t>R. Kartini</t>
        </is>
      </c>
    </row>
    <row r="22" ht="20" customHeight="1">
      <c r="A22" s="6" t="inlineStr">
        <is>
          <t>MNT-15</t>
        </is>
      </c>
      <c r="B22" s="6" t="inlineStr">
        <is>
          <t>Makassar Microgrid Hydro Turbine</t>
        </is>
      </c>
      <c r="C22" s="6" t="inlineStr">
        <is>
          <t>Makassar Hub</t>
        </is>
      </c>
      <c r="D22" s="50" t="n">
        <v>2.6</v>
      </c>
      <c r="E22" s="50" t="n">
        <v>59.2</v>
      </c>
      <c r="F22" s="50" t="n">
        <v>1.7</v>
      </c>
      <c r="G22" s="49" t="n">
        <v>0.19</v>
      </c>
      <c r="H22" s="41" t="inlineStr">
        <is>
          <t>Nominal</t>
        </is>
      </c>
      <c r="I22" s="4" t="n">
        <v>340</v>
      </c>
      <c r="J22" s="6" t="inlineStr">
        <is>
          <t>H. Hasanuddin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18" customWidth="1" min="3" max="3"/>
    <col width="16" customWidth="1" min="4" max="4"/>
    <col width="16" customWidth="1" min="5" max="5"/>
    <col width="20" customWidth="1" min="6" max="6"/>
    <col width="24" customWidth="1" min="7" max="7"/>
    <col width="32" customWidth="1" min="8" max="8"/>
    <col width="14" customWidth="1" min="9" max="9"/>
    <col width="18" customWidth="1" min="10" max="10"/>
  </cols>
  <sheetData>
    <row r="1" ht="28" customHeight="1">
      <c r="A1" s="43" t="inlineStr">
        <is>
          <t>🔍 INDUSTRIAL OT CVE VULNERABILITY MANAGEMENT &amp; VIRTUAL PATCHING</t>
        </is>
      </c>
    </row>
    <row r="2">
      <c r="A2" s="2" t="inlineStr">
        <is>
          <t>SCADA / PLC / HMI vulnerability tracking, lab safety verification, and zero-day containment.</t>
        </is>
      </c>
    </row>
    <row r="4" ht="18" customHeight="1">
      <c r="A4" s="44" t="inlineStr">
        <is>
          <t>OT VULNERABILITIES TRACKED</t>
        </is>
      </c>
      <c r="B4" s="102" t="n"/>
      <c r="C4" s="44" t="inlineStr">
        <is>
          <t>CRITICAL SEVERITY FLAWS</t>
        </is>
      </c>
      <c r="D4" s="102" t="n"/>
      <c r="E4" s="44" t="inlineStr">
        <is>
          <t>REMEDIATION CLOSURE RATE</t>
        </is>
      </c>
      <c r="F4" s="102" t="n"/>
      <c r="G4" s="44" t="inlineStr">
        <is>
          <t>LAB COMPATIBILITY VERIFIED</t>
        </is>
      </c>
      <c r="H4" s="103" t="n"/>
      <c r="I4" s="103" t="n"/>
      <c r="J4" s="102" t="n"/>
    </row>
    <row r="5" ht="22" customHeight="1">
      <c r="A5" s="69">
        <f>COUNTA(A8:A22)</f>
        <v/>
      </c>
      <c r="B5" s="102" t="n"/>
      <c r="C5" s="70">
        <f>COUNTIF(E8:E22,"Critical")</f>
        <v/>
      </c>
      <c r="D5" s="102" t="n"/>
      <c r="E5" s="47">
        <f>COUNTIF(I8:I22,"Closed")/COUNTA(I8:I22)</f>
        <v/>
      </c>
      <c r="F5" s="102" t="n"/>
      <c r="G5" s="47">
        <f>COUNTIF(G8:G22,"Passed*")/COUNTA(G8:G22)</f>
        <v/>
      </c>
      <c r="H5" s="103" t="n"/>
      <c r="I5" s="103" t="n"/>
      <c r="J5" s="102" t="n"/>
    </row>
    <row r="7" ht="24" customHeight="1">
      <c r="A7" s="3" t="inlineStr">
        <is>
          <t>VULN ID</t>
        </is>
      </c>
      <c r="B7" s="3" t="inlineStr">
        <is>
          <t>TARGET INDUSTRIAL SYSTEM</t>
        </is>
      </c>
      <c r="C7" s="3" t="inlineStr">
        <is>
          <t>CVE REFERENCE</t>
        </is>
      </c>
      <c r="D7" s="3" t="inlineStr">
        <is>
          <t>CVSS V3 SCORE</t>
        </is>
      </c>
      <c r="E7" s="3" t="inlineStr">
        <is>
          <t>SEVERITY LEVEL</t>
        </is>
      </c>
      <c r="F7" s="3" t="inlineStr">
        <is>
          <t>EXPLOIT STATUS</t>
        </is>
      </c>
      <c r="G7" s="3" t="inlineStr">
        <is>
          <t>PATCH COMPATIBILITY TEST</t>
        </is>
      </c>
      <c r="H7" s="3" t="inlineStr">
        <is>
          <t>REMEDIATION STRATEGY</t>
        </is>
      </c>
      <c r="I7" s="3" t="inlineStr">
        <is>
          <t>STATUS</t>
        </is>
      </c>
      <c r="J7" s="3" t="inlineStr">
        <is>
          <t>SECURITY OWNER</t>
        </is>
      </c>
    </row>
    <row r="8" ht="20" customHeight="1">
      <c r="A8" s="6" t="inlineStr">
        <is>
          <t>OT-CVE-01</t>
        </is>
      </c>
      <c r="B8" s="6" t="inlineStr">
        <is>
          <t>Siemens S7-1200 / S7-1500 PLC</t>
        </is>
      </c>
      <c r="C8" s="6" t="inlineStr">
        <is>
          <t>CVE-2026-3841</t>
        </is>
      </c>
      <c r="D8" s="50" t="n">
        <v>9.800000000000001</v>
      </c>
      <c r="E8" s="6" t="inlineStr">
        <is>
          <t>Critical</t>
        </is>
      </c>
      <c r="F8" s="6" t="inlineStr">
        <is>
          <t>PoC Available</t>
        </is>
      </c>
      <c r="G8" s="6" t="inlineStr">
        <is>
          <t>Passed in Lab</t>
        </is>
      </c>
      <c r="H8" s="6" t="inlineStr">
        <is>
          <t>Firmware Upgrade in Oct Window</t>
        </is>
      </c>
      <c r="I8" s="42" t="inlineStr">
        <is>
          <t>In Review</t>
        </is>
      </c>
      <c r="J8" s="6" t="inlineStr">
        <is>
          <t>T. Wicaksono</t>
        </is>
      </c>
    </row>
    <row r="9" ht="20" customHeight="1">
      <c r="A9" s="9" t="inlineStr">
        <is>
          <t>OT-CVE-02</t>
        </is>
      </c>
      <c r="B9" s="9" t="inlineStr">
        <is>
          <t>Schneider Electric Modicon M580</t>
        </is>
      </c>
      <c r="C9" s="9" t="inlineStr">
        <is>
          <t>CVE-2026-2915</t>
        </is>
      </c>
      <c r="D9" s="52" t="n">
        <v>8.800000000000001</v>
      </c>
      <c r="E9" s="9" t="inlineStr">
        <is>
          <t>High</t>
        </is>
      </c>
      <c r="F9" s="9" t="inlineStr">
        <is>
          <t>None (Internal Only)</t>
        </is>
      </c>
      <c r="G9" s="9" t="inlineStr">
        <is>
          <t>Passed in Lab</t>
        </is>
      </c>
      <c r="H9" s="9" t="inlineStr">
        <is>
          <t>Virtual Patch via Fortinet DPI</t>
        </is>
      </c>
      <c r="I9" s="71" t="inlineStr">
        <is>
          <t>Closed</t>
        </is>
      </c>
      <c r="J9" s="9" t="inlineStr">
        <is>
          <t>T. Wicaksono</t>
        </is>
      </c>
    </row>
    <row r="10" ht="20" customHeight="1">
      <c r="A10" s="6" t="inlineStr">
        <is>
          <t>OT-CVE-03</t>
        </is>
      </c>
      <c r="B10" s="6" t="inlineStr">
        <is>
          <t>Rockwell ControlLogix 5580</t>
        </is>
      </c>
      <c r="C10" s="6" t="inlineStr">
        <is>
          <t>CVE-2026-1180</t>
        </is>
      </c>
      <c r="D10" s="50" t="n">
        <v>7.5</v>
      </c>
      <c r="E10" s="6" t="inlineStr">
        <is>
          <t>Medium</t>
        </is>
      </c>
      <c r="F10" s="6" t="inlineStr">
        <is>
          <t>None</t>
        </is>
      </c>
      <c r="G10" s="6" t="inlineStr">
        <is>
          <t>Passed in Lab</t>
        </is>
      </c>
      <c r="H10" s="6" t="inlineStr">
        <is>
          <t>CIP Security Cryptographic Auth</t>
        </is>
      </c>
      <c r="I10" s="71" t="inlineStr">
        <is>
          <t>Closed</t>
        </is>
      </c>
      <c r="J10" s="6" t="inlineStr">
        <is>
          <t>T. Wicaksono</t>
        </is>
      </c>
    </row>
    <row r="11" ht="20" customHeight="1">
      <c r="A11" s="9" t="inlineStr">
        <is>
          <t>OT-CVE-04</t>
        </is>
      </c>
      <c r="B11" s="9" t="inlineStr">
        <is>
          <t>Honeywell Experion PKS DCS</t>
        </is>
      </c>
      <c r="C11" s="9" t="inlineStr">
        <is>
          <t>CVE-2026-4402</t>
        </is>
      </c>
      <c r="D11" s="52" t="n">
        <v>9.1</v>
      </c>
      <c r="E11" s="9" t="inlineStr">
        <is>
          <t>Critical</t>
        </is>
      </c>
      <c r="F11" s="9" t="inlineStr">
        <is>
          <t>In The Wild</t>
        </is>
      </c>
      <c r="G11" s="9" t="inlineStr">
        <is>
          <t>Lab Testing</t>
        </is>
      </c>
      <c r="H11" s="9" t="inlineStr">
        <is>
          <t>Isolate to VLAN &amp; Block Port 502</t>
        </is>
      </c>
      <c r="I11" s="42" t="inlineStr">
        <is>
          <t>In Review</t>
        </is>
      </c>
      <c r="J11" s="9" t="inlineStr">
        <is>
          <t>F. Ramadhan</t>
        </is>
      </c>
    </row>
    <row r="12" ht="20" customHeight="1">
      <c r="A12" s="6" t="inlineStr">
        <is>
          <t>OT-CVE-05</t>
        </is>
      </c>
      <c r="B12" s="6" t="inlineStr">
        <is>
          <t>Advantech WebAccess / SCADA</t>
        </is>
      </c>
      <c r="C12" s="6" t="inlineStr">
        <is>
          <t>CVE-2026-0925</t>
        </is>
      </c>
      <c r="D12" s="50" t="n">
        <v>8.4</v>
      </c>
      <c r="E12" s="6" t="inlineStr">
        <is>
          <t>High</t>
        </is>
      </c>
      <c r="F12" s="6" t="inlineStr">
        <is>
          <t>PoC Available</t>
        </is>
      </c>
      <c r="G12" s="6" t="inlineStr">
        <is>
          <t>Passed in Lab</t>
        </is>
      </c>
      <c r="H12" s="6" t="inlineStr">
        <is>
          <t>Update to v9.1.4 Official Patch</t>
        </is>
      </c>
      <c r="I12" s="71" t="inlineStr">
        <is>
          <t>Closed</t>
        </is>
      </c>
      <c r="J12" s="6" t="inlineStr">
        <is>
          <t>M. Alamsyah</t>
        </is>
      </c>
    </row>
    <row r="13" ht="20" customHeight="1">
      <c r="A13" s="9" t="inlineStr">
        <is>
          <t>OT-CVE-06</t>
        </is>
      </c>
      <c r="B13" s="9" t="inlineStr">
        <is>
          <t>Moxa NPort 5150 Serial Server</t>
        </is>
      </c>
      <c r="C13" s="9" t="inlineStr">
        <is>
          <t>CVE-2026-5120</t>
        </is>
      </c>
      <c r="D13" s="52" t="n">
        <v>7.2</v>
      </c>
      <c r="E13" s="9" t="inlineStr">
        <is>
          <t>Medium</t>
        </is>
      </c>
      <c r="F13" s="9" t="inlineStr">
        <is>
          <t>None</t>
        </is>
      </c>
      <c r="G13" s="9" t="inlineStr">
        <is>
          <t>In Lab</t>
        </is>
      </c>
      <c r="H13" s="9" t="inlineStr">
        <is>
          <t>Replace with Encrypted ioThinx</t>
        </is>
      </c>
      <c r="I13" s="42" t="inlineStr">
        <is>
          <t>In Review</t>
        </is>
      </c>
      <c r="J13" s="9" t="inlineStr">
        <is>
          <t>T. Wicaksono</t>
        </is>
      </c>
    </row>
    <row r="14" ht="20" customHeight="1">
      <c r="A14" s="6" t="inlineStr">
        <is>
          <t>OT-CVE-07</t>
        </is>
      </c>
      <c r="B14" s="6" t="inlineStr">
        <is>
          <t>Yokogawa CENTUM VP FCS Controller</t>
        </is>
      </c>
      <c r="C14" s="6" t="inlineStr">
        <is>
          <t>CVE-2026-3199</t>
        </is>
      </c>
      <c r="D14" s="50" t="n">
        <v>8.199999999999999</v>
      </c>
      <c r="E14" s="6" t="inlineStr">
        <is>
          <t>High</t>
        </is>
      </c>
      <c r="F14" s="6" t="inlineStr">
        <is>
          <t>None</t>
        </is>
      </c>
      <c r="G14" s="6" t="inlineStr">
        <is>
          <t>Passed in Lab</t>
        </is>
      </c>
      <c r="H14" s="6" t="inlineStr">
        <is>
          <t>Deploy Host IPS Signature #819</t>
        </is>
      </c>
      <c r="I14" s="71" t="inlineStr">
        <is>
          <t>Closed</t>
        </is>
      </c>
      <c r="J14" s="6" t="inlineStr">
        <is>
          <t>F. Ramadhan</t>
        </is>
      </c>
    </row>
    <row r="15" ht="20" customHeight="1">
      <c r="A15" s="9" t="inlineStr">
        <is>
          <t>OT-CVE-08</t>
        </is>
      </c>
      <c r="B15" s="9" t="inlineStr">
        <is>
          <t>Cisco Catalyst IE3400 Switch</t>
        </is>
      </c>
      <c r="C15" s="9" t="inlineStr">
        <is>
          <t>CVE-2026-1405</t>
        </is>
      </c>
      <c r="D15" s="52" t="n">
        <v>6.8</v>
      </c>
      <c r="E15" s="9" t="inlineStr">
        <is>
          <t>Medium</t>
        </is>
      </c>
      <c r="F15" s="9" t="inlineStr">
        <is>
          <t>None</t>
        </is>
      </c>
      <c r="G15" s="9" t="inlineStr">
        <is>
          <t>Passed in Lab</t>
        </is>
      </c>
      <c r="H15" s="9" t="inlineStr">
        <is>
          <t>Cisco IOS-XE v17.9.4a Upgrade</t>
        </is>
      </c>
      <c r="I15" s="71" t="inlineStr">
        <is>
          <t>Closed</t>
        </is>
      </c>
      <c r="J15" s="9" t="inlineStr">
        <is>
          <t>A. Wicaksana</t>
        </is>
      </c>
    </row>
    <row r="16" ht="20" customHeight="1">
      <c r="A16" s="6" t="inlineStr">
        <is>
          <t>OT-CVE-09</t>
        </is>
      </c>
      <c r="B16" s="6" t="inlineStr">
        <is>
          <t>Schneider PowerLogic PM8000</t>
        </is>
      </c>
      <c r="C16" s="6" t="inlineStr">
        <is>
          <t>CVE-2026-2244</t>
        </is>
      </c>
      <c r="D16" s="50" t="n">
        <v>7.5</v>
      </c>
      <c r="E16" s="6" t="inlineStr">
        <is>
          <t>Medium</t>
        </is>
      </c>
      <c r="F16" s="6" t="inlineStr">
        <is>
          <t>None</t>
        </is>
      </c>
      <c r="G16" s="6" t="inlineStr">
        <is>
          <t>Passed in Lab</t>
        </is>
      </c>
      <c r="H16" s="6" t="inlineStr">
        <is>
          <t>OTA Firmware Batch Update #4</t>
        </is>
      </c>
      <c r="I16" s="71" t="inlineStr">
        <is>
          <t>Closed</t>
        </is>
      </c>
      <c r="J16" s="6" t="inlineStr">
        <is>
          <t>R. Kurniawan</t>
        </is>
      </c>
    </row>
    <row r="17" ht="20" customHeight="1">
      <c r="A17" s="9" t="inlineStr">
        <is>
          <t>OT-CVE-10</t>
        </is>
      </c>
      <c r="B17" s="9" t="inlineStr">
        <is>
          <t>Daikin VRV Intelligent Touch Mgr</t>
        </is>
      </c>
      <c r="C17" s="9" t="inlineStr">
        <is>
          <t>CVE-2026-6188</t>
        </is>
      </c>
      <c r="D17" s="52" t="n">
        <v>5.4</v>
      </c>
      <c r="E17" s="9" t="inlineStr">
        <is>
          <t>Low</t>
        </is>
      </c>
      <c r="F17" s="9" t="inlineStr">
        <is>
          <t>None</t>
        </is>
      </c>
      <c r="G17" s="9" t="inlineStr">
        <is>
          <t>Passed in Lab</t>
        </is>
      </c>
      <c r="H17" s="9" t="inlineStr">
        <is>
          <t>Air-gap BACnet subnet firewall</t>
        </is>
      </c>
      <c r="I17" s="71" t="inlineStr">
        <is>
          <t>Closed</t>
        </is>
      </c>
      <c r="J17" s="9" t="inlineStr">
        <is>
          <t>M. Taufik</t>
        </is>
      </c>
    </row>
    <row r="18" ht="20" customHeight="1">
      <c r="A18" s="6" t="inlineStr">
        <is>
          <t>OT-CVE-11</t>
        </is>
      </c>
      <c r="B18" s="6" t="inlineStr">
        <is>
          <t>Axis Communications OS (Cameras)</t>
        </is>
      </c>
      <c r="C18" s="6" t="inlineStr">
        <is>
          <t>CVE-2026-4811</t>
        </is>
      </c>
      <c r="D18" s="50" t="n">
        <v>7.1</v>
      </c>
      <c r="E18" s="6" t="inlineStr">
        <is>
          <t>Medium</t>
        </is>
      </c>
      <c r="F18" s="6" t="inlineStr">
        <is>
          <t>PoC Available</t>
        </is>
      </c>
      <c r="G18" s="6" t="inlineStr">
        <is>
          <t>Passed in Lab</t>
        </is>
      </c>
      <c r="H18" s="6" t="inlineStr">
        <is>
          <t>Axis Firmware v11.8.72 Patch</t>
        </is>
      </c>
      <c r="I18" s="71" t="inlineStr">
        <is>
          <t>Closed</t>
        </is>
      </c>
      <c r="J18" s="6" t="inlineStr">
        <is>
          <t>H. Santoso</t>
        </is>
      </c>
    </row>
    <row r="19" ht="20" customHeight="1">
      <c r="A19" s="9" t="inlineStr">
        <is>
          <t>OT-CVE-12</t>
        </is>
      </c>
      <c r="B19" s="9" t="inlineStr">
        <is>
          <t>Wonderware InTouch SCADA HMI</t>
        </is>
      </c>
      <c r="C19" s="9" t="inlineStr">
        <is>
          <t>CVE-2026-3350</t>
        </is>
      </c>
      <c r="D19" s="52" t="n">
        <v>8.6</v>
      </c>
      <c r="E19" s="9" t="inlineStr">
        <is>
          <t>High</t>
        </is>
      </c>
      <c r="F19" s="9" t="inlineStr">
        <is>
          <t>None</t>
        </is>
      </c>
      <c r="G19" s="9" t="inlineStr">
        <is>
          <t>Passed in Lab</t>
        </is>
      </c>
      <c r="H19" s="9" t="inlineStr">
        <is>
          <t>Install Hotfix HF-2026-03</t>
        </is>
      </c>
      <c r="I19" s="71" t="inlineStr">
        <is>
          <t>Closed</t>
        </is>
      </c>
      <c r="J19" s="9" t="inlineStr">
        <is>
          <t>F. Ramadhan</t>
        </is>
      </c>
    </row>
    <row r="20" ht="20" customHeight="1">
      <c r="A20" s="6" t="inlineStr">
        <is>
          <t>OT-CVE-13</t>
        </is>
      </c>
      <c r="B20" s="6" t="inlineStr">
        <is>
          <t>MultiTech Conduit LoRa Gateway</t>
        </is>
      </c>
      <c r="C20" s="6" t="inlineStr">
        <is>
          <t>CVE-2026-1920</t>
        </is>
      </c>
      <c r="D20" s="50" t="n">
        <v>6.5</v>
      </c>
      <c r="E20" s="6" t="inlineStr">
        <is>
          <t>Medium</t>
        </is>
      </c>
      <c r="F20" s="6" t="inlineStr">
        <is>
          <t>None</t>
        </is>
      </c>
      <c r="G20" s="6" t="inlineStr">
        <is>
          <t>Passed in Lab</t>
        </is>
      </c>
      <c r="H20" s="6" t="inlineStr">
        <is>
          <t>Update mLinux kernel image</t>
        </is>
      </c>
      <c r="I20" s="71" t="inlineStr">
        <is>
          <t>Closed</t>
        </is>
      </c>
      <c r="J20" s="6" t="inlineStr">
        <is>
          <t>A. Wicaksana</t>
        </is>
      </c>
    </row>
    <row r="21" ht="20" customHeight="1">
      <c r="A21" s="9" t="inlineStr">
        <is>
          <t>OT-CVE-14</t>
        </is>
      </c>
      <c r="B21" s="9" t="inlineStr">
        <is>
          <t>Vertiv Liebert Monitoring Board</t>
        </is>
      </c>
      <c r="C21" s="9" t="inlineStr">
        <is>
          <t>CVE-2026-0418</t>
        </is>
      </c>
      <c r="D21" s="52" t="n">
        <v>5.8</v>
      </c>
      <c r="E21" s="9" t="inlineStr">
        <is>
          <t>Low</t>
        </is>
      </c>
      <c r="F21" s="9" t="inlineStr">
        <is>
          <t>None</t>
        </is>
      </c>
      <c r="G21" s="9" t="inlineStr">
        <is>
          <t>Passed in Lab</t>
        </is>
      </c>
      <c r="H21" s="9" t="inlineStr">
        <is>
          <t>Disable unencrypted HTTP/SNMPv1</t>
        </is>
      </c>
      <c r="I21" s="71" t="inlineStr">
        <is>
          <t>Closed</t>
        </is>
      </c>
      <c r="J21" s="9" t="inlineStr">
        <is>
          <t>R. Kurniawan</t>
        </is>
      </c>
    </row>
    <row r="22" ht="20" customHeight="1">
      <c r="A22" s="6" t="inlineStr">
        <is>
          <t>OT-CVE-15</t>
        </is>
      </c>
      <c r="B22" s="6" t="inlineStr">
        <is>
          <t>OSIsoft PI Server Data Archive</t>
        </is>
      </c>
      <c r="C22" s="6" t="inlineStr">
        <is>
          <t>CVE-2026-2775</t>
        </is>
      </c>
      <c r="D22" s="50" t="n">
        <v>7.9</v>
      </c>
      <c r="E22" s="6" t="inlineStr">
        <is>
          <t>High</t>
        </is>
      </c>
      <c r="F22" s="6" t="inlineStr">
        <is>
          <t>None</t>
        </is>
      </c>
      <c r="G22" s="6" t="inlineStr">
        <is>
          <t>Passed in Lab</t>
        </is>
      </c>
      <c r="H22" s="6" t="inlineStr">
        <is>
          <t>PI Server 2026 SP1 Cumulative Update</t>
        </is>
      </c>
      <c r="I22" s="71" t="inlineStr">
        <is>
          <t>Closed</t>
        </is>
      </c>
      <c r="J22" s="6" t="inlineStr">
        <is>
          <t>M. Alamsyah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22" customWidth="1" min="3" max="3"/>
    <col width="30" customWidth="1" min="4" max="4"/>
    <col width="18" customWidth="1" min="5" max="5"/>
    <col width="16" customWidth="1" min="6" max="6"/>
    <col width="20" customWidth="1" min="7" max="7"/>
    <col width="16" customWidth="1" min="8" max="8"/>
    <col width="16" customWidth="1" min="9" max="9"/>
    <col width="18" customWidth="1" min="10" max="10"/>
  </cols>
  <sheetData>
    <row r="1" ht="28" customHeight="1">
      <c r="A1" s="43" t="inlineStr">
        <is>
          <t>📡 INDUSTRIAL COMMUNICATIONS PROTOCOLS &amp; FIELDBUS TELEMETRY</t>
        </is>
      </c>
    </row>
    <row r="2">
      <c r="A2" s="2" t="inlineStr">
        <is>
          <t>SCADA fieldbus protocols, cryptographic transport security, session concurrency, and latency.</t>
        </is>
      </c>
    </row>
    <row r="4" ht="18" customHeight="1">
      <c r="A4" s="44" t="inlineStr">
        <is>
          <t>INDUSTRIAL PROTOCOLS ACTIVE</t>
        </is>
      </c>
      <c r="B4" s="102" t="n"/>
      <c r="C4" s="44" t="inlineStr">
        <is>
          <t>TOTAL INDUSTRIAL BANDWIDTH</t>
        </is>
      </c>
      <c r="D4" s="102" t="n"/>
      <c r="E4" s="44" t="inlineStr">
        <is>
          <t>TOTAL ACTIVE FIELD SESSIONS</t>
        </is>
      </c>
      <c r="F4" s="102" t="n"/>
      <c r="G4" s="44" t="inlineStr">
        <is>
          <t>ENCRYPTION COMPLIANCE RATE</t>
        </is>
      </c>
      <c r="H4" s="103" t="n"/>
      <c r="I4" s="103" t="n"/>
      <c r="J4" s="102" t="n"/>
    </row>
    <row r="5" ht="22" customHeight="1">
      <c r="A5" s="72">
        <f>COUNTA(A8:A22)</f>
        <v/>
      </c>
      <c r="B5" s="102" t="n"/>
      <c r="C5" s="73">
        <f>SUM(E8:E22)</f>
        <v/>
      </c>
      <c r="D5" s="102" t="n"/>
      <c r="E5" s="54">
        <f>SUM(F8:F22)</f>
        <v/>
      </c>
      <c r="F5" s="102" t="n"/>
      <c r="G5" s="47">
        <f>COUNTIF(D8:D22,"*Air-Gap*")/COUNTA(D8:D22)</f>
        <v/>
      </c>
      <c r="H5" s="103" t="n"/>
      <c r="I5" s="103" t="n"/>
      <c r="J5" s="102" t="n"/>
    </row>
    <row r="7" ht="24" customHeight="1">
      <c r="A7" s="3" t="inlineStr">
        <is>
          <t>PROTOCOL ID</t>
        </is>
      </c>
      <c r="B7" s="3" t="inlineStr">
        <is>
          <t>INDUSTRIAL PROTOCOL NAME</t>
        </is>
      </c>
      <c r="C7" s="3" t="inlineStr">
        <is>
          <t>TRANSPORT LAYER</t>
        </is>
      </c>
      <c r="D7" s="3" t="inlineStr">
        <is>
          <t>ENCRYPTION / SECURITY</t>
        </is>
      </c>
      <c r="E7" s="3" t="inlineStr">
        <is>
          <t>BANDWIDTH (MBPS)</t>
        </is>
      </c>
      <c r="F7" s="3" t="inlineStr">
        <is>
          <t>ACTIVE SESSIONS</t>
        </is>
      </c>
      <c r="G7" s="3" t="inlineStr">
        <is>
          <t>PACKET ERROR RATE %</t>
        </is>
      </c>
      <c r="H7" s="3" t="inlineStr">
        <is>
          <t>LATENCY (MS)</t>
        </is>
      </c>
      <c r="I7" s="3" t="inlineStr">
        <is>
          <t>PROTOCOL HEALTH</t>
        </is>
      </c>
      <c r="J7" s="3" t="inlineStr">
        <is>
          <t>OT NETWORK LEAD</t>
        </is>
      </c>
    </row>
    <row r="8" ht="20" customHeight="1">
      <c r="A8" s="6" t="inlineStr">
        <is>
          <t>PROT-01</t>
        </is>
      </c>
      <c r="B8" s="6" t="inlineStr">
        <is>
          <t>Modbus TCP Industrial Protocol</t>
        </is>
      </c>
      <c r="C8" s="6" t="inlineStr">
        <is>
          <t>TCP Port 502</t>
        </is>
      </c>
      <c r="D8" s="6" t="inlineStr">
        <is>
          <t>Modbus Security (TLS 1.3)</t>
        </is>
      </c>
      <c r="E8" s="50" t="n">
        <v>15.2</v>
      </c>
      <c r="F8" s="4" t="n">
        <v>450</v>
      </c>
      <c r="G8" s="49" t="n">
        <v>0.001</v>
      </c>
      <c r="H8" s="50" t="n">
        <v>2.1</v>
      </c>
      <c r="I8" s="41" t="inlineStr">
        <is>
          <t>Optimal</t>
        </is>
      </c>
      <c r="J8" s="6" t="inlineStr">
        <is>
          <t>Z. Abidin</t>
        </is>
      </c>
    </row>
    <row r="9" ht="20" customHeight="1">
      <c r="A9" s="9" t="inlineStr">
        <is>
          <t>PROT-02</t>
        </is>
      </c>
      <c r="B9" s="9" t="inlineStr">
        <is>
          <t>OPC-UA (Unified Architecture)</t>
        </is>
      </c>
      <c r="C9" s="9" t="inlineStr">
        <is>
          <t>TCP Port 4840</t>
        </is>
      </c>
      <c r="D9" s="9" t="inlineStr">
        <is>
          <t>X.509 Cryptographic Certs</t>
        </is>
      </c>
      <c r="E9" s="52" t="n">
        <v>42.5</v>
      </c>
      <c r="F9" s="7" t="n">
        <v>820</v>
      </c>
      <c r="G9" s="51" t="n">
        <v>0</v>
      </c>
      <c r="H9" s="52" t="n">
        <v>1.8</v>
      </c>
      <c r="I9" s="41" t="inlineStr">
        <is>
          <t>Optimal</t>
        </is>
      </c>
      <c r="J9" s="9" t="inlineStr">
        <is>
          <t>Z. Abidin</t>
        </is>
      </c>
    </row>
    <row r="10" ht="20" customHeight="1">
      <c r="A10" s="6" t="inlineStr">
        <is>
          <t>PROT-03</t>
        </is>
      </c>
      <c r="B10" s="6" t="inlineStr">
        <is>
          <t>MQTT Sparkplug B Architecture</t>
        </is>
      </c>
      <c r="C10" s="6" t="inlineStr">
        <is>
          <t>TLS Port 8883</t>
        </is>
      </c>
      <c r="D10" s="6" t="inlineStr">
        <is>
          <t>TLS 1.3 AES-256-GCM</t>
        </is>
      </c>
      <c r="E10" s="50" t="n">
        <v>28</v>
      </c>
      <c r="F10" s="56" t="n">
        <v>1450</v>
      </c>
      <c r="G10" s="49" t="n">
        <v>0.001</v>
      </c>
      <c r="H10" s="50" t="n">
        <v>3.4</v>
      </c>
      <c r="I10" s="41" t="inlineStr">
        <is>
          <t>Optimal</t>
        </is>
      </c>
      <c r="J10" s="6" t="inlineStr">
        <is>
          <t>D. Arifin</t>
        </is>
      </c>
    </row>
    <row r="11" ht="20" customHeight="1">
      <c r="A11" s="9" t="inlineStr">
        <is>
          <t>PROT-04</t>
        </is>
      </c>
      <c r="B11" s="9" t="inlineStr">
        <is>
          <t>BACnet/IP Smart Building Comms</t>
        </is>
      </c>
      <c r="C11" s="9" t="inlineStr">
        <is>
          <t>UDP Port 47808</t>
        </is>
      </c>
      <c r="D11" s="9" t="inlineStr">
        <is>
          <t>BACnet Secure Connect (BSC)</t>
        </is>
      </c>
      <c r="E11" s="52" t="n">
        <v>12.8</v>
      </c>
      <c r="F11" s="7" t="n">
        <v>380</v>
      </c>
      <c r="G11" s="51" t="n">
        <v>0.002</v>
      </c>
      <c r="H11" s="52" t="n">
        <v>4.2</v>
      </c>
      <c r="I11" s="41" t="inlineStr">
        <is>
          <t>Optimal</t>
        </is>
      </c>
      <c r="J11" s="9" t="inlineStr">
        <is>
          <t>F. Hakim</t>
        </is>
      </c>
    </row>
    <row r="12" ht="20" customHeight="1">
      <c r="A12" s="6" t="inlineStr">
        <is>
          <t>PROT-05</t>
        </is>
      </c>
      <c r="B12" s="6" t="inlineStr">
        <is>
          <t>DNP3 SCADA Grid Protocol</t>
        </is>
      </c>
      <c r="C12" s="6" t="inlineStr">
        <is>
          <t>TCP/UDP Port 20000</t>
        </is>
      </c>
      <c r="D12" s="6" t="inlineStr">
        <is>
          <t>Secure Authentication (SAv5)</t>
        </is>
      </c>
      <c r="E12" s="50" t="n">
        <v>8.5</v>
      </c>
      <c r="F12" s="4" t="n">
        <v>120</v>
      </c>
      <c r="G12" s="49" t="n">
        <v>0</v>
      </c>
      <c r="H12" s="50" t="n">
        <v>1.5</v>
      </c>
      <c r="I12" s="41" t="inlineStr">
        <is>
          <t>Optimal</t>
        </is>
      </c>
      <c r="J12" s="6" t="inlineStr">
        <is>
          <t>K. Sudirman</t>
        </is>
      </c>
    </row>
    <row r="13" ht="20" customHeight="1">
      <c r="A13" s="9" t="inlineStr">
        <is>
          <t>PROT-06</t>
        </is>
      </c>
      <c r="B13" s="9" t="inlineStr">
        <is>
          <t>EtherNet/IP Industrial Network</t>
        </is>
      </c>
      <c r="C13" s="9" t="inlineStr">
        <is>
          <t>TCP/UDP Port 44818</t>
        </is>
      </c>
      <c r="D13" s="9" t="inlineStr">
        <is>
          <t>CIP Security TLS/DTLS</t>
        </is>
      </c>
      <c r="E13" s="52" t="n">
        <v>35</v>
      </c>
      <c r="F13" s="7" t="n">
        <v>520</v>
      </c>
      <c r="G13" s="51" t="n">
        <v>0.001</v>
      </c>
      <c r="H13" s="52" t="n">
        <v>1.9</v>
      </c>
      <c r="I13" s="41" t="inlineStr">
        <is>
          <t>Optimal</t>
        </is>
      </c>
      <c r="J13" s="9" t="inlineStr">
        <is>
          <t>T. Wicaksono</t>
        </is>
      </c>
    </row>
    <row r="14" ht="20" customHeight="1">
      <c r="A14" s="6" t="inlineStr">
        <is>
          <t>PROT-07</t>
        </is>
      </c>
      <c r="B14" s="6" t="inlineStr">
        <is>
          <t>PROFINET Industrial Ethernet</t>
        </is>
      </c>
      <c r="C14" s="6" t="inlineStr">
        <is>
          <t>Layer 2 Real-Time</t>
        </is>
      </c>
      <c r="D14" s="6" t="inlineStr">
        <is>
          <t>PROFINET Security Class 1</t>
        </is>
      </c>
      <c r="E14" s="50" t="n">
        <v>55</v>
      </c>
      <c r="F14" s="4" t="n">
        <v>680</v>
      </c>
      <c r="G14" s="49" t="n">
        <v>0</v>
      </c>
      <c r="H14" s="49" t="n">
        <v>0.8</v>
      </c>
      <c r="I14" s="41" t="inlineStr">
        <is>
          <t>Optimal</t>
        </is>
      </c>
      <c r="J14" s="6" t="inlineStr">
        <is>
          <t>T. Wicaksono</t>
        </is>
      </c>
    </row>
    <row r="15" ht="20" customHeight="1">
      <c r="A15" s="9" t="inlineStr">
        <is>
          <t>PROT-08</t>
        </is>
      </c>
      <c r="B15" s="9" t="inlineStr">
        <is>
          <t>IEC 61850 Substation Protocol</t>
        </is>
      </c>
      <c r="C15" s="9" t="inlineStr">
        <is>
          <t>MMS over TCP 102</t>
        </is>
      </c>
      <c r="D15" s="9" t="inlineStr">
        <is>
          <t>IEC 62351 Cybersecurity</t>
        </is>
      </c>
      <c r="E15" s="52" t="n">
        <v>18.2</v>
      </c>
      <c r="F15" s="7" t="n">
        <v>95</v>
      </c>
      <c r="G15" s="51" t="n">
        <v>0</v>
      </c>
      <c r="H15" s="52" t="n">
        <v>1.2</v>
      </c>
      <c r="I15" s="41" t="inlineStr">
        <is>
          <t>Optimal</t>
        </is>
      </c>
      <c r="J15" s="9" t="inlineStr">
        <is>
          <t>K. Sudirman</t>
        </is>
      </c>
    </row>
    <row r="16" ht="20" customHeight="1">
      <c r="A16" s="6" t="inlineStr">
        <is>
          <t>PROT-09</t>
        </is>
      </c>
      <c r="B16" s="6" t="inlineStr">
        <is>
          <t>LoRaWAN 1.0.4 LPWAN Telemetry</t>
        </is>
      </c>
      <c r="C16" s="6" t="inlineStr">
        <is>
          <t>868 / 915 MHz RF</t>
        </is>
      </c>
      <c r="D16" s="6" t="inlineStr">
        <is>
          <t>128-bit AES App &amp; Net Key</t>
        </is>
      </c>
      <c r="E16" s="49" t="n">
        <v>0.5</v>
      </c>
      <c r="F16" s="56" t="n">
        <v>3200</v>
      </c>
      <c r="G16" s="49" t="n">
        <v>0.008</v>
      </c>
      <c r="H16" s="50" t="n">
        <v>45</v>
      </c>
      <c r="I16" s="41" t="inlineStr">
        <is>
          <t>Optimal</t>
        </is>
      </c>
      <c r="J16" s="6" t="inlineStr">
        <is>
          <t>A. Wicaksana</t>
        </is>
      </c>
    </row>
    <row r="17" ht="20" customHeight="1">
      <c r="A17" s="9" t="inlineStr">
        <is>
          <t>PROT-10</t>
        </is>
      </c>
      <c r="B17" s="9" t="inlineStr">
        <is>
          <t>CoAP (Constrained Application)</t>
        </is>
      </c>
      <c r="C17" s="9" t="inlineStr">
        <is>
          <t>UDP Port 5684</t>
        </is>
      </c>
      <c r="D17" s="9" t="inlineStr">
        <is>
          <t>DTLS with PSK / Certs</t>
        </is>
      </c>
      <c r="E17" s="52" t="n">
        <v>2.4</v>
      </c>
      <c r="F17" s="7" t="n">
        <v>210</v>
      </c>
      <c r="G17" s="51" t="n">
        <v>0.002</v>
      </c>
      <c r="H17" s="52" t="n">
        <v>12</v>
      </c>
      <c r="I17" s="41" t="inlineStr">
        <is>
          <t>Optimal</t>
        </is>
      </c>
      <c r="J17" s="9" t="inlineStr">
        <is>
          <t>D. Arifin</t>
        </is>
      </c>
    </row>
    <row r="18" ht="20" customHeight="1">
      <c r="A18" s="6" t="inlineStr">
        <is>
          <t>PROT-11</t>
        </is>
      </c>
      <c r="B18" s="6" t="inlineStr">
        <is>
          <t>Zigbee Smart Lighting Mesh</t>
        </is>
      </c>
      <c r="C18" s="6" t="inlineStr">
        <is>
          <t>IEEE 802.15.4 RF</t>
        </is>
      </c>
      <c r="D18" s="6" t="inlineStr">
        <is>
          <t>128-bit AES Mesh Security</t>
        </is>
      </c>
      <c r="E18" s="50" t="n">
        <v>1.2</v>
      </c>
      <c r="F18" s="4" t="n">
        <v>850</v>
      </c>
      <c r="G18" s="49" t="n">
        <v>0.005</v>
      </c>
      <c r="H18" s="50" t="n">
        <v>18</v>
      </c>
      <c r="I18" s="41" t="inlineStr">
        <is>
          <t>Optimal</t>
        </is>
      </c>
      <c r="J18" s="6" t="inlineStr">
        <is>
          <t>F. Hakim</t>
        </is>
      </c>
    </row>
    <row r="19" ht="20" customHeight="1">
      <c r="A19" s="9" t="inlineStr">
        <is>
          <t>PROT-12</t>
        </is>
      </c>
      <c r="B19" s="9" t="inlineStr">
        <is>
          <t>WirelessHART Sensor Mesh</t>
        </is>
      </c>
      <c r="C19" s="9" t="inlineStr">
        <is>
          <t>IEEE 802.15.4 RF</t>
        </is>
      </c>
      <c r="D19" s="9" t="inlineStr">
        <is>
          <t>NIST FIPS-197 128-bit AES</t>
        </is>
      </c>
      <c r="E19" s="51" t="n">
        <v>0.8</v>
      </c>
      <c r="F19" s="7" t="n">
        <v>140</v>
      </c>
      <c r="G19" s="51" t="n">
        <v>0.001</v>
      </c>
      <c r="H19" s="52" t="n">
        <v>22</v>
      </c>
      <c r="I19" s="41" t="inlineStr">
        <is>
          <t>Optimal</t>
        </is>
      </c>
      <c r="J19" s="9" t="inlineStr">
        <is>
          <t>E. Saputra</t>
        </is>
      </c>
    </row>
    <row r="20" ht="20" customHeight="1">
      <c r="A20" s="6" t="inlineStr">
        <is>
          <t>PROT-13</t>
        </is>
      </c>
      <c r="B20" s="6" t="inlineStr">
        <is>
          <t>SNMPv3 Datacenter Management</t>
        </is>
      </c>
      <c r="C20" s="6" t="inlineStr">
        <is>
          <t>UDP Port 161</t>
        </is>
      </c>
      <c r="D20" s="6" t="inlineStr">
        <is>
          <t>USM User Auth + AES Privacy</t>
        </is>
      </c>
      <c r="E20" s="50" t="n">
        <v>6.4</v>
      </c>
      <c r="F20" s="4" t="n">
        <v>620</v>
      </c>
      <c r="G20" s="49" t="n">
        <v>0.002</v>
      </c>
      <c r="H20" s="50" t="n">
        <v>3.8</v>
      </c>
      <c r="I20" s="41" t="inlineStr">
        <is>
          <t>Optimal</t>
        </is>
      </c>
      <c r="J20" s="6" t="inlineStr">
        <is>
          <t>Z. Abidin</t>
        </is>
      </c>
    </row>
    <row r="21" ht="20" customHeight="1">
      <c r="A21" s="9" t="inlineStr">
        <is>
          <t>PROT-14</t>
        </is>
      </c>
      <c r="B21" s="9" t="inlineStr">
        <is>
          <t>Modbus RTU over RS-485 Serial</t>
        </is>
      </c>
      <c r="C21" s="9" t="inlineStr">
        <is>
          <t>EIA-485 Differential</t>
        </is>
      </c>
      <c r="D21" s="9" t="inlineStr">
        <is>
          <t>Physical Air-Gap Only</t>
        </is>
      </c>
      <c r="E21" s="51" t="n">
        <v>0.1</v>
      </c>
      <c r="F21" s="7" t="n">
        <v>45</v>
      </c>
      <c r="G21" s="51" t="n">
        <v>0.015</v>
      </c>
      <c r="H21" s="52" t="n">
        <v>35</v>
      </c>
      <c r="I21" s="42" t="inlineStr">
        <is>
          <t>In Review</t>
        </is>
      </c>
      <c r="J21" s="9" t="inlineStr">
        <is>
          <t>H. Purnomo</t>
        </is>
      </c>
    </row>
    <row r="22" ht="20" customHeight="1">
      <c r="A22" s="6" t="inlineStr">
        <is>
          <t>PROT-15</t>
        </is>
      </c>
      <c r="B22" s="6" t="inlineStr">
        <is>
          <t>gRPC over HTTP/2 Edge Vision</t>
        </is>
      </c>
      <c r="C22" s="6" t="inlineStr">
        <is>
          <t>TCP Port 50051</t>
        </is>
      </c>
      <c r="D22" s="6" t="inlineStr">
        <is>
          <t>TLS 1.3 Strict Mutual Auth</t>
        </is>
      </c>
      <c r="E22" s="50" t="n">
        <v>85</v>
      </c>
      <c r="F22" s="4" t="n">
        <v>30</v>
      </c>
      <c r="G22" s="49" t="n">
        <v>0</v>
      </c>
      <c r="H22" s="50" t="n">
        <v>1.5</v>
      </c>
      <c r="I22" s="41" t="inlineStr">
        <is>
          <t>Optimal</t>
        </is>
      </c>
      <c r="J22" s="6" t="inlineStr">
        <is>
          <t>A. Yani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14" customWidth="1" min="4" max="4"/>
    <col width="18" customWidth="1" min="5" max="5"/>
    <col width="18" customWidth="1" min="6" max="6"/>
    <col width="14" customWidth="1" min="7" max="7"/>
    <col width="14" customWidth="1" min="8" max="8"/>
    <col width="36" customWidth="1" min="9" max="9"/>
    <col width="16" customWidth="1" min="10" max="10"/>
    <col width="18" customWidth="1" min="11" max="11"/>
  </cols>
  <sheetData>
    <row r="1" ht="28" customHeight="1">
      <c r="A1" s="43" t="inlineStr">
        <is>
          <t>💻 DISTRIBUTED INDUSTRIAL EDGE COMPUTE &amp; EDGE AI CLUSTERS</t>
        </is>
      </c>
    </row>
    <row r="2">
      <c r="A2" s="2" t="inlineStr">
        <is>
          <t>Edge Kubernetes clusters, on-prem AI inferencing, vCPU/RAM allocation, and capacity headroom.</t>
        </is>
      </c>
    </row>
    <row r="4" ht="18" customHeight="1">
      <c r="A4" s="44" t="inlineStr">
        <is>
          <t>TOTAL EDGE CLUSTERS</t>
        </is>
      </c>
      <c r="B4" s="102" t="n"/>
      <c r="C4" s="44" t="inlineStr">
        <is>
          <t>TOTAL EDGE VCPU CORES</t>
        </is>
      </c>
      <c r="D4" s="102" t="n"/>
      <c r="E4" s="44" t="inlineStr">
        <is>
          <t>TOTAL EDGE RAM MEMORY</t>
        </is>
      </c>
      <c r="F4" s="102" t="n"/>
      <c r="G4" s="44" t="inlineStr">
        <is>
          <t>AVERAGE FLEET CPU LOAD</t>
        </is>
      </c>
      <c r="H4" s="103" t="n"/>
      <c r="I4" s="103" t="n"/>
      <c r="J4" s="103" t="n"/>
      <c r="K4" s="102" t="n"/>
    </row>
    <row r="5" ht="22" customHeight="1">
      <c r="A5" s="74">
        <f>COUNTA(A8:A22)</f>
        <v/>
      </c>
      <c r="B5" s="102" t="n"/>
      <c r="C5" s="75">
        <f>SUM(D8:D22)</f>
        <v/>
      </c>
      <c r="D5" s="102" t="n"/>
      <c r="E5" s="76">
        <f>SUM(E8:E22)</f>
        <v/>
      </c>
      <c r="F5" s="102" t="n"/>
      <c r="G5" s="47">
        <f>AVERAGE(G8:G22)</f>
        <v/>
      </c>
      <c r="H5" s="103" t="n"/>
      <c r="I5" s="103" t="n"/>
      <c r="J5" s="103" t="n"/>
      <c r="K5" s="102" t="n"/>
    </row>
    <row r="7" ht="24" customHeight="1">
      <c r="A7" s="3" t="inlineStr">
        <is>
          <t>CLUSTER ID</t>
        </is>
      </c>
      <c r="B7" s="3" t="inlineStr">
        <is>
          <t>EDGE COMPUTE CLUSTER</t>
        </is>
      </c>
      <c r="C7" s="3" t="inlineStr">
        <is>
          <t>HARDWARE ARCHITECTURE</t>
        </is>
      </c>
      <c r="D7" s="3" t="inlineStr">
        <is>
          <t>TOTAL VCPU</t>
        </is>
      </c>
      <c r="E7" s="3" t="inlineStr">
        <is>
          <t>RAM MEMORY (GB)</t>
        </is>
      </c>
      <c r="F7" s="3" t="inlineStr">
        <is>
          <t>NVME STORAGE (TB)</t>
        </is>
      </c>
      <c r="G7" s="3" t="inlineStr">
        <is>
          <t>VCPU LOAD %</t>
        </is>
      </c>
      <c r="H7" s="3" t="inlineStr">
        <is>
          <t>RAM LOAD %</t>
        </is>
      </c>
      <c r="I7" s="3" t="inlineStr">
        <is>
          <t>DEPLOYED EDGE ML MODELS</t>
        </is>
      </c>
      <c r="J7" s="3" t="inlineStr">
        <is>
          <t>CAPACITY STATUS</t>
        </is>
      </c>
      <c r="K7" s="3" t="inlineStr">
        <is>
          <t>EDGE ARCHITECT</t>
        </is>
      </c>
    </row>
    <row r="8" ht="20" customHeight="1">
      <c r="A8" s="6" t="inlineStr">
        <is>
          <t>EDGE-01</t>
        </is>
      </c>
      <c r="B8" s="6" t="inlineStr">
        <is>
          <t>Cikarang DC Primary AI Cluster</t>
        </is>
      </c>
      <c r="C8" s="6" t="inlineStr">
        <is>
          <t>8x NVIDIA Jetson AGX Orin</t>
        </is>
      </c>
      <c r="D8" s="4" t="n">
        <v>96</v>
      </c>
      <c r="E8" s="4" t="n">
        <v>512</v>
      </c>
      <c r="F8" s="50" t="n">
        <v>16</v>
      </c>
      <c r="G8" s="49" t="n">
        <v>0.62</v>
      </c>
      <c r="H8" s="49" t="n">
        <v>0.58</v>
      </c>
      <c r="I8" s="6" t="inlineStr">
        <is>
          <t>Vibration FFT, Thermal OCR, Arc Flash</t>
        </is>
      </c>
      <c r="J8" s="41" t="inlineStr">
        <is>
          <t>Optimal</t>
        </is>
      </c>
      <c r="K8" s="6" t="inlineStr">
        <is>
          <t>A. Yani</t>
        </is>
      </c>
    </row>
    <row r="9" ht="20" customHeight="1">
      <c r="A9" s="9" t="inlineStr">
        <is>
          <t>EDGE-02</t>
        </is>
      </c>
      <c r="B9" s="9" t="inlineStr">
        <is>
          <t>Cikarang DC SCADA MicroK8s</t>
        </is>
      </c>
      <c r="C9" s="9" t="inlineStr">
        <is>
          <t>4x Advantech UNO-2484G x86</t>
        </is>
      </c>
      <c r="D9" s="7" t="n">
        <v>32</v>
      </c>
      <c r="E9" s="7" t="n">
        <v>128</v>
      </c>
      <c r="F9" s="52" t="n">
        <v>4</v>
      </c>
      <c r="G9" s="51" t="n">
        <v>0.45</v>
      </c>
      <c r="H9" s="51" t="n">
        <v>0.52</v>
      </c>
      <c r="I9" s="9" t="inlineStr">
        <is>
          <t>OPC-UA Aggregator, Rule Engine</t>
        </is>
      </c>
      <c r="J9" s="41" t="inlineStr">
        <is>
          <t>Optimal</t>
        </is>
      </c>
      <c r="K9" s="9" t="inlineStr">
        <is>
          <t>D. Arifin</t>
        </is>
      </c>
    </row>
    <row r="10" ht="20" customHeight="1">
      <c r="A10" s="6" t="inlineStr">
        <is>
          <t>EDGE-03</t>
        </is>
      </c>
      <c r="B10" s="6" t="inlineStr">
        <is>
          <t>Sentul Resiliency Edge K3s</t>
        </is>
      </c>
      <c r="C10" s="6" t="inlineStr">
        <is>
          <t>4x Dell Edge Gateway 5200</t>
        </is>
      </c>
      <c r="D10" s="4" t="n">
        <v>32</v>
      </c>
      <c r="E10" s="4" t="n">
        <v>128</v>
      </c>
      <c r="F10" s="50" t="n">
        <v>4</v>
      </c>
      <c r="G10" s="49" t="n">
        <v>0.48</v>
      </c>
      <c r="H10" s="49" t="n">
        <v>0.55</v>
      </c>
      <c r="I10" s="6" t="inlineStr">
        <is>
          <t>UPS Flywheel PdM, Chiller Tuning</t>
        </is>
      </c>
      <c r="J10" s="41" t="inlineStr">
        <is>
          <t>Optimal</t>
        </is>
      </c>
      <c r="K10" s="6" t="inlineStr">
        <is>
          <t>D. Arifin</t>
        </is>
      </c>
    </row>
    <row r="11" ht="20" customHeight="1">
      <c r="A11" s="9" t="inlineStr">
        <is>
          <t>EDGE-04</t>
        </is>
      </c>
      <c r="B11" s="9" t="inlineStr">
        <is>
          <t>BSD Smart Operations Edge Pod</t>
        </is>
      </c>
      <c r="C11" s="9" t="inlineStr">
        <is>
          <t>2x Supermicro IoT Server</t>
        </is>
      </c>
      <c r="D11" s="7" t="n">
        <v>64</v>
      </c>
      <c r="E11" s="7" t="n">
        <v>256</v>
      </c>
      <c r="F11" s="52" t="n">
        <v>8</v>
      </c>
      <c r="G11" s="51" t="n">
        <v>0.38</v>
      </c>
      <c r="H11" s="51" t="n">
        <v>0.42</v>
      </c>
      <c r="I11" s="9" t="inlineStr">
        <is>
          <t>Daylight Harvesting, HVAC Setpoint AI</t>
        </is>
      </c>
      <c r="J11" s="41" t="inlineStr">
        <is>
          <t>Optimal</t>
        </is>
      </c>
      <c r="K11" s="9" t="inlineStr">
        <is>
          <t>M. Taufik</t>
        </is>
      </c>
    </row>
    <row r="12" ht="20" customHeight="1">
      <c r="A12" s="6" t="inlineStr">
        <is>
          <t>EDGE-05</t>
        </is>
      </c>
      <c r="B12" s="6" t="inlineStr">
        <is>
          <t>Sudirman HQ Smart Tower Edge</t>
        </is>
      </c>
      <c r="C12" s="6" t="inlineStr">
        <is>
          <t>3x Advantech UNO-1372G x86</t>
        </is>
      </c>
      <c r="D12" s="4" t="n">
        <v>24</v>
      </c>
      <c r="E12" s="4" t="n">
        <v>96</v>
      </c>
      <c r="F12" s="50" t="n">
        <v>2</v>
      </c>
      <c r="G12" s="49" t="n">
        <v>0.35</v>
      </c>
      <c r="H12" s="49" t="n">
        <v>0.4</v>
      </c>
      <c r="I12" s="6" t="inlineStr">
        <is>
          <t>Elevator Traffic, Energy Allocation</t>
        </is>
      </c>
      <c r="J12" s="41" t="inlineStr">
        <is>
          <t>Optimal</t>
        </is>
      </c>
      <c r="K12" s="6" t="inlineStr">
        <is>
          <t>F. Hakim</t>
        </is>
      </c>
    </row>
    <row r="13" ht="20" customHeight="1">
      <c r="A13" s="9" t="inlineStr">
        <is>
          <t>EDGE-06</t>
        </is>
      </c>
      <c r="B13" s="9" t="inlineStr">
        <is>
          <t>Surabaya Hub Edge Node</t>
        </is>
      </c>
      <c r="C13" s="9" t="inlineStr">
        <is>
          <t>2x Moxa UC-8220 ARM64</t>
        </is>
      </c>
      <c r="D13" s="7" t="n">
        <v>8</v>
      </c>
      <c r="E13" s="7" t="n">
        <v>32</v>
      </c>
      <c r="F13" s="51" t="n">
        <v>1</v>
      </c>
      <c r="G13" s="51" t="n">
        <v>0.72</v>
      </c>
      <c r="H13" s="51" t="n">
        <v>0.8100000000000001</v>
      </c>
      <c r="I13" s="9" t="inlineStr">
        <is>
          <t>Chilled Water Loop Delta-P Monitor</t>
        </is>
      </c>
      <c r="J13" s="42" t="inlineStr">
        <is>
          <t>Warning</t>
        </is>
      </c>
      <c r="K13" s="9" t="inlineStr">
        <is>
          <t>H. Purnomo</t>
        </is>
      </c>
    </row>
    <row r="14" ht="20" customHeight="1">
      <c r="A14" s="6" t="inlineStr">
        <is>
          <t>EDGE-07</t>
        </is>
      </c>
      <c r="B14" s="6" t="inlineStr">
        <is>
          <t>Cibubur Warehouse Cold Deck Edge</t>
        </is>
      </c>
      <c r="C14" s="6" t="inlineStr">
        <is>
          <t>2x Advantech ECU-1251 ARM</t>
        </is>
      </c>
      <c r="D14" s="4" t="n">
        <v>8</v>
      </c>
      <c r="E14" s="4" t="n">
        <v>32</v>
      </c>
      <c r="F14" s="49" t="n">
        <v>1</v>
      </c>
      <c r="G14" s="49" t="n">
        <v>0.3</v>
      </c>
      <c r="H14" s="49" t="n">
        <v>0.38</v>
      </c>
      <c r="I14" s="6" t="inlineStr">
        <is>
          <t>Vaccine Temperature Anomaly Watcher</t>
        </is>
      </c>
      <c r="J14" s="41" t="inlineStr">
        <is>
          <t>Optimal</t>
        </is>
      </c>
      <c r="K14" s="6" t="inlineStr">
        <is>
          <t>R. Kartini</t>
        </is>
      </c>
    </row>
    <row r="15" ht="20" customHeight="1">
      <c r="A15" s="9" t="inlineStr">
        <is>
          <t>EDGE-08</t>
        </is>
      </c>
      <c r="B15" s="9" t="inlineStr">
        <is>
          <t>Medan Plant Transformer Edge</t>
        </is>
      </c>
      <c r="C15" s="9" t="inlineStr">
        <is>
          <t>2x Siemens IOT2050 ARM64</t>
        </is>
      </c>
      <c r="D15" s="7" t="n">
        <v>8</v>
      </c>
      <c r="E15" s="7" t="n">
        <v>32</v>
      </c>
      <c r="F15" s="51" t="n">
        <v>1</v>
      </c>
      <c r="G15" s="51" t="n">
        <v>0.42</v>
      </c>
      <c r="H15" s="51" t="n">
        <v>0.48</v>
      </c>
      <c r="I15" s="9" t="inlineStr">
        <is>
          <t>Dissolved Gas Analysis (DGA) ML</t>
        </is>
      </c>
      <c r="J15" s="41" t="inlineStr">
        <is>
          <t>Optimal</t>
        </is>
      </c>
      <c r="K15" s="9" t="inlineStr">
        <is>
          <t>A. Siregar</t>
        </is>
      </c>
    </row>
    <row r="16" ht="20" customHeight="1">
      <c r="A16" s="6" t="inlineStr">
        <is>
          <t>EDGE-09</t>
        </is>
      </c>
      <c r="B16" s="6" t="inlineStr">
        <is>
          <t>Makassar Microgrid Edge Controller</t>
        </is>
      </c>
      <c r="C16" s="6" t="inlineStr">
        <is>
          <t>2x Moxa ioThinx 4510</t>
        </is>
      </c>
      <c r="D16" s="4" t="n">
        <v>8</v>
      </c>
      <c r="E16" s="4" t="n">
        <v>32</v>
      </c>
      <c r="F16" s="49" t="n">
        <v>1</v>
      </c>
      <c r="G16" s="49" t="n">
        <v>0.28</v>
      </c>
      <c r="H16" s="49" t="n">
        <v>0.34</v>
      </c>
      <c r="I16" s="6" t="inlineStr">
        <is>
          <t>Solar PV Battery Dispatch Optimizer</t>
        </is>
      </c>
      <c r="J16" s="41" t="inlineStr">
        <is>
          <t>Optimal</t>
        </is>
      </c>
      <c r="K16" s="6" t="inlineStr">
        <is>
          <t>H. Hasanuddin</t>
        </is>
      </c>
    </row>
    <row r="17" ht="20" customHeight="1">
      <c r="A17" s="9" t="inlineStr">
        <is>
          <t>EDGE-10</t>
        </is>
      </c>
      <c r="B17" s="9" t="inlineStr">
        <is>
          <t>Semarang Regional Processing Edge</t>
        </is>
      </c>
      <c r="C17" s="9" t="inlineStr">
        <is>
          <t>2x Advantech ADAM-3600</t>
        </is>
      </c>
      <c r="D17" s="7" t="n">
        <v>8</v>
      </c>
      <c r="E17" s="7" t="n">
        <v>32</v>
      </c>
      <c r="F17" s="51" t="n">
        <v>1</v>
      </c>
      <c r="G17" s="51" t="n">
        <v>0.32</v>
      </c>
      <c r="H17" s="51" t="n">
        <v>0.39</v>
      </c>
      <c r="I17" s="9" t="inlineStr">
        <is>
          <t>Precision Chiller Energy Optimizer</t>
        </is>
      </c>
      <c r="J17" s="41" t="inlineStr">
        <is>
          <t>Optimal</t>
        </is>
      </c>
      <c r="K17" s="9" t="inlineStr">
        <is>
          <t>D. Diponegoro</t>
        </is>
      </c>
    </row>
    <row r="18" ht="20" customHeight="1">
      <c r="A18" s="6" t="inlineStr">
        <is>
          <t>EDGE-11</t>
        </is>
      </c>
      <c r="B18" s="6" t="inlineStr">
        <is>
          <t>Karawaci Defect Vision Cluster</t>
        </is>
      </c>
      <c r="C18" s="6" t="inlineStr">
        <is>
          <t>4x NVIDIA Jetson Orin Nano</t>
        </is>
      </c>
      <c r="D18" s="4" t="n">
        <v>24</v>
      </c>
      <c r="E18" s="4" t="n">
        <v>64</v>
      </c>
      <c r="F18" s="50" t="n">
        <v>4</v>
      </c>
      <c r="G18" s="49" t="n">
        <v>0.78</v>
      </c>
      <c r="H18" s="49" t="n">
        <v>0.75</v>
      </c>
      <c r="I18" s="6" t="inlineStr">
        <is>
          <t>High-Speed PCB Solder Defect Vision</t>
        </is>
      </c>
      <c r="J18" s="41" t="inlineStr">
        <is>
          <t>Optimal</t>
        </is>
      </c>
      <c r="K18" s="6" t="inlineStr">
        <is>
          <t>A. Yani</t>
        </is>
      </c>
    </row>
    <row r="19" ht="20" customHeight="1">
      <c r="A19" s="9" t="inlineStr">
        <is>
          <t>EDGE-12</t>
        </is>
      </c>
      <c r="B19" s="9" t="inlineStr">
        <is>
          <t>Cikarang Datacenter Security Edge</t>
        </is>
      </c>
      <c r="C19" s="9" t="inlineStr">
        <is>
          <t>2x Cisco Catalyst IE3400</t>
        </is>
      </c>
      <c r="D19" s="7" t="n">
        <v>16</v>
      </c>
      <c r="E19" s="7" t="n">
        <v>64</v>
      </c>
      <c r="F19" s="52" t="n">
        <v>2</v>
      </c>
      <c r="G19" s="51" t="n">
        <v>0.4</v>
      </c>
      <c r="H19" s="51" t="n">
        <v>0.45</v>
      </c>
      <c r="I19" s="9" t="inlineStr">
        <is>
          <t>Network Intrusion &amp; DPI Engine</t>
        </is>
      </c>
      <c r="J19" s="41" t="inlineStr">
        <is>
          <t>Optimal</t>
        </is>
      </c>
      <c r="K19" s="9" t="inlineStr">
        <is>
          <t>T. Wicaksono</t>
        </is>
      </c>
    </row>
    <row r="20" ht="20" customHeight="1">
      <c r="A20" s="6" t="inlineStr">
        <is>
          <t>EDGE-13</t>
        </is>
      </c>
      <c r="B20" s="6" t="inlineStr">
        <is>
          <t>Sentul CCTV Computer Vision Edge</t>
        </is>
      </c>
      <c r="C20" s="6" t="inlineStr">
        <is>
          <t>2x NVIDIA Jetson Orin 64GB</t>
        </is>
      </c>
      <c r="D20" s="4" t="n">
        <v>24</v>
      </c>
      <c r="E20" s="4" t="n">
        <v>128</v>
      </c>
      <c r="F20" s="50" t="n">
        <v>4</v>
      </c>
      <c r="G20" s="49" t="n">
        <v>0.55</v>
      </c>
      <c r="H20" s="49" t="n">
        <v>0.62</v>
      </c>
      <c r="I20" s="6" t="inlineStr">
        <is>
          <t>Perimeter Fence Intrusion Detection</t>
        </is>
      </c>
      <c r="J20" s="41" t="inlineStr">
        <is>
          <t>Optimal</t>
        </is>
      </c>
      <c r="K20" s="6" t="inlineStr">
        <is>
          <t>W. Supratman</t>
        </is>
      </c>
    </row>
    <row r="21" ht="20" customHeight="1">
      <c r="A21" s="9" t="inlineStr">
        <is>
          <t>EDGE-14</t>
        </is>
      </c>
      <c r="B21" s="9" t="inlineStr">
        <is>
          <t>Sudirman Fire Alarm Edge Validator</t>
        </is>
      </c>
      <c r="C21" s="9" t="inlineStr">
        <is>
          <t>2x Advantech UNO-2271G</t>
        </is>
      </c>
      <c r="D21" s="7" t="n">
        <v>8</v>
      </c>
      <c r="E21" s="7" t="n">
        <v>32</v>
      </c>
      <c r="F21" s="51" t="n">
        <v>1</v>
      </c>
      <c r="G21" s="51" t="n">
        <v>0.22</v>
      </c>
      <c r="H21" s="51" t="n">
        <v>0.3</v>
      </c>
      <c r="I21" s="9" t="inlineStr">
        <is>
          <t>Multi-sensor Smoke &amp; Thermal Verifier</t>
        </is>
      </c>
      <c r="J21" s="41" t="inlineStr">
        <is>
          <t>Optimal</t>
        </is>
      </c>
      <c r="K21" s="9" t="inlineStr">
        <is>
          <t>F. Hakim</t>
        </is>
      </c>
    </row>
    <row r="22" ht="20" customHeight="1">
      <c r="A22" s="6" t="inlineStr">
        <is>
          <t>EDGE-15</t>
        </is>
      </c>
      <c r="B22" s="6" t="inlineStr">
        <is>
          <t>Jakarta Disaster Mobile Edge Trailer</t>
        </is>
      </c>
      <c r="C22" s="6" t="inlineStr">
        <is>
          <t>1x Ruggedized Supermicro Edge</t>
        </is>
      </c>
      <c r="D22" s="4" t="n">
        <v>32</v>
      </c>
      <c r="E22" s="4" t="n">
        <v>128</v>
      </c>
      <c r="F22" s="50" t="n">
        <v>4</v>
      </c>
      <c r="G22" s="49" t="n">
        <v>0.25</v>
      </c>
      <c r="H22" s="49" t="n">
        <v>0.35</v>
      </c>
      <c r="I22" s="6" t="inlineStr">
        <is>
          <t>Tactical Rapid SCADA Restoration</t>
        </is>
      </c>
      <c r="J22" s="41" t="inlineStr">
        <is>
          <t>Optimal</t>
        </is>
      </c>
      <c r="K22" s="6" t="inlineStr">
        <is>
          <t>K. Sudirman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26" customWidth="1" min="3" max="3"/>
    <col width="22" customWidth="1" min="4" max="4"/>
    <col width="18" customWidth="1" min="5" max="5"/>
    <col width="16" customWidth="1" min="6" max="6"/>
    <col width="18" customWidth="1" min="7" max="7"/>
    <col width="18" customWidth="1" min="8" max="8"/>
    <col width="24" customWidth="1" min="9" max="9"/>
    <col width="16" customWidth="1" min="10" max="10"/>
    <col width="18" customWidth="1" min="11" max="11"/>
  </cols>
  <sheetData>
    <row r="1" ht="28" customHeight="1">
      <c r="A1" s="43" t="inlineStr">
        <is>
          <t>🔋 WIRELESS IOT BATTERY VOLTAGE &amp; RF SIGNAL INTEGRITY</t>
        </is>
      </c>
    </row>
    <row r="2">
      <c r="A2" s="2" t="inlineStr">
        <is>
          <t>Battery degradation curves, LoRaWAN/NB-IoT RSSI signal strength, and replacement dispatch.</t>
        </is>
      </c>
    </row>
    <row r="4" ht="18" customHeight="1">
      <c r="A4" s="44" t="inlineStr">
        <is>
          <t>WIRELESS IOT SENSORS</t>
        </is>
      </c>
      <c r="B4" s="102" t="n"/>
      <c r="C4" s="44" t="inlineStr">
        <is>
          <t>AVERAGE BATTERY LEVEL</t>
        </is>
      </c>
      <c r="D4" s="102" t="n"/>
      <c r="E4" s="44" t="inlineStr">
        <is>
          <t>HEALTHY SENSOR RATE</t>
        </is>
      </c>
      <c r="F4" s="102" t="n"/>
      <c r="G4" s="44" t="inlineStr">
        <is>
          <t>LOW BATTERY ALERTS (&lt; 30%)</t>
        </is>
      </c>
      <c r="H4" s="103" t="n"/>
      <c r="I4" s="103" t="n"/>
      <c r="J4" s="103" t="n"/>
      <c r="K4" s="102" t="n"/>
    </row>
    <row r="5" ht="22" customHeight="1">
      <c r="A5" s="77">
        <f>COUNTA(A8:A22)</f>
        <v/>
      </c>
      <c r="B5" s="102" t="n"/>
      <c r="C5" s="47">
        <f>AVERAGE(F8:F22)</f>
        <v/>
      </c>
      <c r="D5" s="102" t="n"/>
      <c r="E5" s="47">
        <f>COUNTIF(J8:J22,"Healthy")/COUNTA(J8:J22)</f>
        <v/>
      </c>
      <c r="F5" s="102" t="n"/>
      <c r="G5" s="65">
        <f>COUNTIF(J8:J22,"Low Battery")</f>
        <v/>
      </c>
      <c r="H5" s="103" t="n"/>
      <c r="I5" s="103" t="n"/>
      <c r="J5" s="103" t="n"/>
      <c r="K5" s="102" t="n"/>
    </row>
    <row r="7" ht="24" customHeight="1">
      <c r="A7" s="3" t="inlineStr">
        <is>
          <t>DEVICE ID</t>
        </is>
      </c>
      <c r="B7" s="3" t="inlineStr">
        <is>
          <t>SENSOR ASSET NAME</t>
        </is>
      </c>
      <c r="C7" s="3" t="inlineStr">
        <is>
          <t>INSTALLATION LOCATION</t>
        </is>
      </c>
      <c r="D7" s="3" t="inlineStr">
        <is>
          <t>WIRELESS PROTOCOL</t>
        </is>
      </c>
      <c r="E7" s="3" t="inlineStr">
        <is>
          <t>BATTERY VOLTS (V)</t>
        </is>
      </c>
      <c r="F7" s="3" t="inlineStr">
        <is>
          <t>BATTERY LEVEL %</t>
        </is>
      </c>
      <c r="G7" s="3" t="inlineStr">
        <is>
          <t>RSSI SIGNAL (DBM)</t>
        </is>
      </c>
      <c r="H7" s="3" t="inlineStr">
        <is>
          <t>SIGNAL SNR (DB)</t>
        </is>
      </c>
      <c r="I7" s="3" t="inlineStr">
        <is>
          <t>ESTIMATED LIFE (MONTHS)</t>
        </is>
      </c>
      <c r="J7" s="3" t="inlineStr">
        <is>
          <t>DEVICE HEALTH</t>
        </is>
      </c>
      <c r="K7" s="3" t="inlineStr">
        <is>
          <t>FIELD TECHNICIAN</t>
        </is>
      </c>
    </row>
    <row r="8" ht="20" customHeight="1">
      <c r="A8" s="6" t="inlineStr">
        <is>
          <t>IOT-B-01</t>
        </is>
      </c>
      <c r="B8" s="6" t="inlineStr">
        <is>
          <t>Cikarang Datacenter Cable Trench Flood</t>
        </is>
      </c>
      <c r="C8" s="6" t="inlineStr">
        <is>
          <t>Trench Vault #1</t>
        </is>
      </c>
      <c r="D8" s="6" t="inlineStr">
        <is>
          <t>LoRaWAN 915 MHz</t>
        </is>
      </c>
      <c r="E8" s="50" t="n">
        <v>3.62</v>
      </c>
      <c r="F8" s="49" t="n">
        <v>0.9399999999999999</v>
      </c>
      <c r="G8" s="4" t="n">
        <v>-82</v>
      </c>
      <c r="H8" s="50" t="n">
        <v>9.5</v>
      </c>
      <c r="I8" s="4" t="n">
        <v>48</v>
      </c>
      <c r="J8" s="41" t="inlineStr">
        <is>
          <t>Healthy</t>
        </is>
      </c>
      <c r="K8" s="6" t="inlineStr">
        <is>
          <t>B. Santoso</t>
        </is>
      </c>
    </row>
    <row r="9" ht="20" customHeight="1">
      <c r="A9" s="9" t="inlineStr">
        <is>
          <t>IOT-B-02</t>
        </is>
      </c>
      <c r="B9" s="9" t="inlineStr">
        <is>
          <t>Cikarang Datacenter Roof Lightning Peak</t>
        </is>
      </c>
      <c r="C9" s="9" t="inlineStr">
        <is>
          <t>Roof Tower Mast</t>
        </is>
      </c>
      <c r="D9" s="9" t="inlineStr">
        <is>
          <t>LoRaWAN 915 MHz</t>
        </is>
      </c>
      <c r="E9" s="52" t="n">
        <v>3.58</v>
      </c>
      <c r="F9" s="51" t="n">
        <v>0.9</v>
      </c>
      <c r="G9" s="7" t="n">
        <v>-78</v>
      </c>
      <c r="H9" s="52" t="n">
        <v>11.2</v>
      </c>
      <c r="I9" s="7" t="n">
        <v>42</v>
      </c>
      <c r="J9" s="41" t="inlineStr">
        <is>
          <t>Healthy</t>
        </is>
      </c>
      <c r="K9" s="9" t="inlineStr">
        <is>
          <t>B. Santoso</t>
        </is>
      </c>
    </row>
    <row r="10" ht="20" customHeight="1">
      <c r="A10" s="6" t="inlineStr">
        <is>
          <t>IOT-B-03</t>
        </is>
      </c>
      <c r="B10" s="6" t="inlineStr">
        <is>
          <t>Cikarang Generator Fuel Tank Level #1</t>
        </is>
      </c>
      <c r="C10" s="6" t="inlineStr">
        <is>
          <t>Fuel Depot Yard</t>
        </is>
      </c>
      <c r="D10" s="6" t="inlineStr">
        <is>
          <t>LoRaWAN 915 MHz</t>
        </is>
      </c>
      <c r="E10" s="50" t="n">
        <v>3.55</v>
      </c>
      <c r="F10" s="49" t="n">
        <v>0.88</v>
      </c>
      <c r="G10" s="4" t="n">
        <v>-85</v>
      </c>
      <c r="H10" s="50" t="n">
        <v>8.4</v>
      </c>
      <c r="I10" s="4" t="n">
        <v>38</v>
      </c>
      <c r="J10" s="41" t="inlineStr">
        <is>
          <t>Healthy</t>
        </is>
      </c>
      <c r="K10" s="6" t="inlineStr">
        <is>
          <t>B. Santoso</t>
        </is>
      </c>
    </row>
    <row r="11" ht="20" customHeight="1">
      <c r="A11" s="9" t="inlineStr">
        <is>
          <t>IOT-B-04</t>
        </is>
      </c>
      <c r="B11" s="9" t="inlineStr">
        <is>
          <t>Sentul Solar Panel Thermal Pyranometer</t>
        </is>
      </c>
      <c r="C11" s="9" t="inlineStr">
        <is>
          <t>Solar Canopy West</t>
        </is>
      </c>
      <c r="D11" s="9" t="inlineStr">
        <is>
          <t>WirelessHART</t>
        </is>
      </c>
      <c r="E11" s="52" t="n">
        <v>3.6</v>
      </c>
      <c r="F11" s="51" t="n">
        <v>0.92</v>
      </c>
      <c r="G11" s="7" t="n">
        <v>-75</v>
      </c>
      <c r="H11" s="52" t="n">
        <v>12</v>
      </c>
      <c r="I11" s="7" t="n">
        <v>45</v>
      </c>
      <c r="J11" s="41" t="inlineStr">
        <is>
          <t>Healthy</t>
        </is>
      </c>
      <c r="K11" s="9" t="inlineStr">
        <is>
          <t>B. Santoso</t>
        </is>
      </c>
    </row>
    <row r="12" ht="20" customHeight="1">
      <c r="A12" s="6" t="inlineStr">
        <is>
          <t>IOT-B-05</t>
        </is>
      </c>
      <c r="B12" s="6" t="inlineStr">
        <is>
          <t>Sentul Perimeter Security Vibration Mesh</t>
        </is>
      </c>
      <c r="C12" s="6" t="inlineStr">
        <is>
          <t>Outer Fence Sector 3</t>
        </is>
      </c>
      <c r="D12" s="6" t="inlineStr">
        <is>
          <t>Zigbee 2.4 GHz Mesh</t>
        </is>
      </c>
      <c r="E12" s="50" t="n">
        <v>3.48</v>
      </c>
      <c r="F12" s="49" t="n">
        <v>0.78</v>
      </c>
      <c r="G12" s="4" t="n">
        <v>-88</v>
      </c>
      <c r="H12" s="50" t="n">
        <v>6.2</v>
      </c>
      <c r="I12" s="4" t="n">
        <v>24</v>
      </c>
      <c r="J12" s="41" t="inlineStr">
        <is>
          <t>Healthy</t>
        </is>
      </c>
      <c r="K12" s="6" t="inlineStr">
        <is>
          <t>W. Supratman</t>
        </is>
      </c>
    </row>
    <row r="13" ht="20" customHeight="1">
      <c r="A13" s="9" t="inlineStr">
        <is>
          <t>IOT-B-06</t>
        </is>
      </c>
      <c r="B13" s="9" t="inlineStr">
        <is>
          <t>BSD Operations Water Sub-meter Node</t>
        </is>
      </c>
      <c r="C13" s="9" t="inlineStr">
        <is>
          <t>Basement Pipe Shaft</t>
        </is>
      </c>
      <c r="D13" s="9" t="inlineStr">
        <is>
          <t>NB-IoT Cellular</t>
        </is>
      </c>
      <c r="E13" s="52" t="n">
        <v>3.65</v>
      </c>
      <c r="F13" s="51" t="n">
        <v>0.96</v>
      </c>
      <c r="G13" s="7" t="n">
        <v>-92</v>
      </c>
      <c r="H13" s="52" t="n">
        <v>5.8</v>
      </c>
      <c r="I13" s="7" t="n">
        <v>52</v>
      </c>
      <c r="J13" s="41" t="inlineStr">
        <is>
          <t>Healthy</t>
        </is>
      </c>
      <c r="K13" s="9" t="inlineStr">
        <is>
          <t>M. Taufik</t>
        </is>
      </c>
    </row>
    <row r="14" ht="20" customHeight="1">
      <c r="A14" s="6" t="inlineStr">
        <is>
          <t>IOT-B-07</t>
        </is>
      </c>
      <c r="B14" s="6" t="inlineStr">
        <is>
          <t>Sudirman HQ Structural Tilt Inclinometer</t>
        </is>
      </c>
      <c r="C14" s="6" t="inlineStr">
        <is>
          <t>32nd Floor Core Column</t>
        </is>
      </c>
      <c r="D14" s="6" t="inlineStr">
        <is>
          <t>LoRaWAN 915 MHz</t>
        </is>
      </c>
      <c r="E14" s="50" t="n">
        <v>3.61</v>
      </c>
      <c r="F14" s="49" t="n">
        <v>0.93</v>
      </c>
      <c r="G14" s="4" t="n">
        <v>-72</v>
      </c>
      <c r="H14" s="50" t="n">
        <v>14.5</v>
      </c>
      <c r="I14" s="4" t="n">
        <v>46</v>
      </c>
      <c r="J14" s="41" t="inlineStr">
        <is>
          <t>Healthy</t>
        </is>
      </c>
      <c r="K14" s="6" t="inlineStr">
        <is>
          <t>F. Hakim</t>
        </is>
      </c>
    </row>
    <row r="15" ht="20" customHeight="1">
      <c r="A15" s="9" t="inlineStr">
        <is>
          <t>IOT-B-08</t>
        </is>
      </c>
      <c r="B15" s="9" t="inlineStr">
        <is>
          <t>Surabaya Hub Chilled Water Flow Temp</t>
        </is>
      </c>
      <c r="C15" s="9" t="inlineStr">
        <is>
          <t>Chiller Return Pipe</t>
        </is>
      </c>
      <c r="D15" s="9" t="inlineStr">
        <is>
          <t>WirelessHART</t>
        </is>
      </c>
      <c r="E15" s="52" t="n">
        <v>3.12</v>
      </c>
      <c r="F15" s="51" t="n">
        <v>0.28</v>
      </c>
      <c r="G15" s="7" t="n">
        <v>-98</v>
      </c>
      <c r="H15" s="52" t="n">
        <v>3.2</v>
      </c>
      <c r="I15" s="7" t="n">
        <v>4</v>
      </c>
      <c r="J15" s="41" t="inlineStr">
        <is>
          <t>Low Battery</t>
        </is>
      </c>
      <c r="K15" s="9" t="inlineStr">
        <is>
          <t>H. Purnomo</t>
        </is>
      </c>
    </row>
    <row r="16" ht="20" customHeight="1">
      <c r="A16" s="6" t="inlineStr">
        <is>
          <t>IOT-B-09</t>
        </is>
      </c>
      <c r="B16" s="6" t="inlineStr">
        <is>
          <t>Cibubur Warehouse Freezer Temp Tag #1</t>
        </is>
      </c>
      <c r="C16" s="6" t="inlineStr">
        <is>
          <t>Rack Deck A-01</t>
        </is>
      </c>
      <c r="D16" s="6" t="inlineStr">
        <is>
          <t>BLE 5.0 Long Range</t>
        </is>
      </c>
      <c r="E16" s="50" t="n">
        <v>3.05</v>
      </c>
      <c r="F16" s="49" t="n">
        <v>0.82</v>
      </c>
      <c r="G16" s="4" t="n">
        <v>-80</v>
      </c>
      <c r="H16" s="50" t="n">
        <v>10</v>
      </c>
      <c r="I16" s="4" t="n">
        <v>18</v>
      </c>
      <c r="J16" s="41" t="inlineStr">
        <is>
          <t>Healthy</t>
        </is>
      </c>
      <c r="K16" s="6" t="inlineStr">
        <is>
          <t>R. Kartini</t>
        </is>
      </c>
    </row>
    <row r="17" ht="20" customHeight="1">
      <c r="A17" s="9" t="inlineStr">
        <is>
          <t>IOT-B-10</t>
        </is>
      </c>
      <c r="B17" s="9" t="inlineStr">
        <is>
          <t>Cibubur Warehouse Freezer Temp Tag #2</t>
        </is>
      </c>
      <c r="C17" s="9" t="inlineStr">
        <is>
          <t>Rack Deck B-04</t>
        </is>
      </c>
      <c r="D17" s="9" t="inlineStr">
        <is>
          <t>BLE 5.0 Long Range</t>
        </is>
      </c>
      <c r="E17" s="52" t="n">
        <v>3.02</v>
      </c>
      <c r="F17" s="51" t="n">
        <v>0.79</v>
      </c>
      <c r="G17" s="7" t="n">
        <v>-82</v>
      </c>
      <c r="H17" s="52" t="n">
        <v>9.4</v>
      </c>
      <c r="I17" s="7" t="n">
        <v>16</v>
      </c>
      <c r="J17" s="41" t="inlineStr">
        <is>
          <t>Healthy</t>
        </is>
      </c>
      <c r="K17" s="9" t="inlineStr">
        <is>
          <t>R. Kartini</t>
        </is>
      </c>
    </row>
    <row r="18" ht="20" customHeight="1">
      <c r="A18" s="6" t="inlineStr">
        <is>
          <t>IOT-B-11</t>
        </is>
      </c>
      <c r="B18" s="6" t="inlineStr">
        <is>
          <t>Medan Substation SF6 Gas Pressure</t>
        </is>
      </c>
      <c r="C18" s="6" t="inlineStr">
        <is>
          <t>Switchyard Circuit #2</t>
        </is>
      </c>
      <c r="D18" s="6" t="inlineStr">
        <is>
          <t>LoRaWAN 915 MHz</t>
        </is>
      </c>
      <c r="E18" s="50" t="n">
        <v>3.52</v>
      </c>
      <c r="F18" s="49" t="n">
        <v>0.85</v>
      </c>
      <c r="G18" s="4" t="n">
        <v>-95</v>
      </c>
      <c r="H18" s="50" t="n">
        <v>4.5</v>
      </c>
      <c r="I18" s="4" t="n">
        <v>34</v>
      </c>
      <c r="J18" s="41" t="inlineStr">
        <is>
          <t>Healthy</t>
        </is>
      </c>
      <c r="K18" s="6" t="inlineStr">
        <is>
          <t>A. Siregar</t>
        </is>
      </c>
    </row>
    <row r="19" ht="20" customHeight="1">
      <c r="A19" s="9" t="inlineStr">
        <is>
          <t>IOT-B-12</t>
        </is>
      </c>
      <c r="B19" s="9" t="inlineStr">
        <is>
          <t>Makassar Microgrid Battery Room Hydrogen</t>
        </is>
      </c>
      <c r="C19" s="9" t="inlineStr">
        <is>
          <t>Battery Vault Room</t>
        </is>
      </c>
      <c r="D19" s="9" t="inlineStr">
        <is>
          <t>LoRaWAN 915 MHz</t>
        </is>
      </c>
      <c r="E19" s="52" t="n">
        <v>3.59</v>
      </c>
      <c r="F19" s="51" t="n">
        <v>0.91</v>
      </c>
      <c r="G19" s="7" t="n">
        <v>-76</v>
      </c>
      <c r="H19" s="52" t="n">
        <v>12.8</v>
      </c>
      <c r="I19" s="7" t="n">
        <v>44</v>
      </c>
      <c r="J19" s="41" t="inlineStr">
        <is>
          <t>Healthy</t>
        </is>
      </c>
      <c r="K19" s="9" t="inlineStr">
        <is>
          <t>H. Hasanuddin</t>
        </is>
      </c>
    </row>
    <row r="20" ht="20" customHeight="1">
      <c r="A20" s="6" t="inlineStr">
        <is>
          <t>IOT-B-13</t>
        </is>
      </c>
      <c r="B20" s="6" t="inlineStr">
        <is>
          <t>Semarang Processing Fire Water Valve</t>
        </is>
      </c>
      <c r="C20" s="6" t="inlineStr">
        <is>
          <t>Pump House North</t>
        </is>
      </c>
      <c r="D20" s="6" t="inlineStr">
        <is>
          <t>NB-IoT Cellular</t>
        </is>
      </c>
      <c r="E20" s="50" t="n">
        <v>3.5</v>
      </c>
      <c r="F20" s="49" t="n">
        <v>0.8</v>
      </c>
      <c r="G20" s="4" t="n">
        <v>-90</v>
      </c>
      <c r="H20" s="50" t="n">
        <v>6.8</v>
      </c>
      <c r="I20" s="4" t="n">
        <v>30</v>
      </c>
      <c r="J20" s="41" t="inlineStr">
        <is>
          <t>Healthy</t>
        </is>
      </c>
      <c r="K20" s="6" t="inlineStr">
        <is>
          <t>D. Diponegoro</t>
        </is>
      </c>
    </row>
    <row r="21" ht="20" customHeight="1">
      <c r="A21" s="9" t="inlineStr">
        <is>
          <t>IOT-B-14</t>
        </is>
      </c>
      <c r="B21" s="9" t="inlineStr">
        <is>
          <t>Karawaci Lab Environmental Particle Counter</t>
        </is>
      </c>
      <c r="C21" s="9" t="inlineStr">
        <is>
          <t>Cleanroom Class 1000</t>
        </is>
      </c>
      <c r="D21" s="9" t="inlineStr">
        <is>
          <t>Zigbee 2.4 GHz Mesh</t>
        </is>
      </c>
      <c r="E21" s="52" t="n">
        <v>3.55</v>
      </c>
      <c r="F21" s="51" t="n">
        <v>0.88</v>
      </c>
      <c r="G21" s="7" t="n">
        <v>-70</v>
      </c>
      <c r="H21" s="52" t="n">
        <v>15</v>
      </c>
      <c r="I21" s="7" t="n">
        <v>36</v>
      </c>
      <c r="J21" s="41" t="inlineStr">
        <is>
          <t>Healthy</t>
        </is>
      </c>
      <c r="K21" s="9" t="inlineStr">
        <is>
          <t>A. Yani</t>
        </is>
      </c>
    </row>
    <row r="22" ht="20" customHeight="1">
      <c r="A22" s="6" t="inlineStr">
        <is>
          <t>IOT-B-15</t>
        </is>
      </c>
      <c r="B22" s="6" t="inlineStr">
        <is>
          <t>Sudirman HQ Emergency Exit Door Magnet</t>
        </is>
      </c>
      <c r="C22" s="6" t="inlineStr">
        <is>
          <t>Fire Stairwell 2B</t>
        </is>
      </c>
      <c r="D22" s="6" t="inlineStr">
        <is>
          <t>LoRaWAN 915 MHz</t>
        </is>
      </c>
      <c r="E22" s="50" t="n">
        <v>3.64</v>
      </c>
      <c r="F22" s="49" t="n">
        <v>0.95</v>
      </c>
      <c r="G22" s="4" t="n">
        <v>-74</v>
      </c>
      <c r="H22" s="50" t="n">
        <v>13.5</v>
      </c>
      <c r="I22" s="4" t="n">
        <v>50</v>
      </c>
      <c r="J22" s="41" t="inlineStr">
        <is>
          <t>Healthy</t>
        </is>
      </c>
      <c r="K22" s="6" t="inlineStr">
        <is>
          <t>F. Hakim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8" customWidth="1" min="2" max="2"/>
    <col width="18" customWidth="1" min="3" max="3"/>
    <col width="16" customWidth="1" min="4" max="4"/>
    <col width="18" customWidth="1" min="5" max="5"/>
    <col width="18" customWidth="1" min="6" max="6"/>
    <col width="20" customWidth="1" min="7" max="7"/>
    <col width="55" customWidth="1" min="8" max="8"/>
  </cols>
  <sheetData>
    <row r="1" ht="28" customHeight="1">
      <c r="A1" s="43" t="inlineStr">
        <is>
          <t>🏆 STRATEGIC OPERATIONAL TECHNOLOGY (OT) &amp; SMART FACILITY SCORECARD</t>
        </is>
      </c>
    </row>
    <row r="2">
      <c r="A2" s="2" t="inlineStr">
        <is>
          <t>Strategic industrial operations audit aligned to IEC 62443 (OT Security) and ISO 50001 (Energy Management).</t>
        </is>
      </c>
    </row>
    <row r="4" ht="18" customHeight="1">
      <c r="A4" s="78" t="inlineStr">
        <is>
          <t>OVERALL OT MATURITY SCORE</t>
        </is>
      </c>
      <c r="D4" s="78" t="inlineStr">
        <is>
          <t>IEC 62443 AUDIT STATUS</t>
        </is>
      </c>
      <c r="F4" s="78" t="inlineStr">
        <is>
          <t>NEXT EXTERNAL OT AUDIT</t>
        </is>
      </c>
    </row>
    <row r="5" ht="24" customHeight="1">
      <c r="A5" s="79">
        <f>E17/100</f>
        <v/>
      </c>
      <c r="D5" s="80">
        <f>IF(A5&gt;=0.9,"ACCREDITED &amp; COMPLIANT","ACTION REQUIRED")</f>
        <v/>
      </c>
      <c r="F5" s="81" t="inlineStr">
        <is>
          <t>2027-03-20 (TÜV Rheinland)</t>
        </is>
      </c>
    </row>
    <row r="7" ht="24" customHeight="1">
      <c r="A7" s="3" t="inlineStr">
        <is>
          <t>DOMAIN CODE</t>
        </is>
      </c>
      <c r="B7" s="3" t="inlineStr">
        <is>
          <t>STRATEGIC INDUSTRIAL OT DOMAIN</t>
        </is>
      </c>
      <c r="C7" s="3" t="inlineStr">
        <is>
          <t>DOMAIN WEIGHT %</t>
        </is>
      </c>
      <c r="D7" s="3" t="inlineStr">
        <is>
          <t>TARGET SCORE</t>
        </is>
      </c>
      <c r="E7" s="3" t="inlineStr">
        <is>
          <t>ACTUAL AUDIT SCORE</t>
        </is>
      </c>
      <c r="F7" s="3" t="inlineStr">
        <is>
          <t>WEIGHTED SCORE</t>
        </is>
      </c>
      <c r="G7" s="3" t="inlineStr">
        <is>
          <t>COMPLIANCE LEVEL</t>
        </is>
      </c>
      <c r="H7" s="3" t="inlineStr">
        <is>
          <t>KEY AUDITOR REMARKS</t>
        </is>
      </c>
    </row>
    <row r="8" ht="20" customHeight="1">
      <c r="A8" s="82" t="inlineStr">
        <is>
          <t>IEC-62443-1</t>
        </is>
      </c>
      <c r="B8" s="5" t="inlineStr">
        <is>
          <t>Purdue Architecture &amp; Zone Segmentation</t>
        </is>
      </c>
      <c r="C8" s="83" t="n">
        <v>15</v>
      </c>
      <c r="D8" s="84" t="n">
        <v>95</v>
      </c>
      <c r="E8" s="84" t="n">
        <v>96</v>
      </c>
      <c r="F8" s="85">
        <f>C8*E8/100</f>
        <v/>
      </c>
      <c r="G8" s="41">
        <f>IF(E8&gt;=90,"Exemplary",IF(E8&gt;=80,"Compliant","Action Required"))</f>
        <v/>
      </c>
      <c r="H8" s="6" t="inlineStr">
        <is>
          <t>All Level 0-3 assets segmented behind industrial deep-packet firewalls.</t>
        </is>
      </c>
    </row>
    <row r="9" ht="20" customHeight="1">
      <c r="A9" s="86" t="inlineStr">
        <is>
          <t>ISO-50001</t>
        </is>
      </c>
      <c r="B9" s="8" t="inlineStr">
        <is>
          <t>Energy Efficiency &amp; Datacenter PUE</t>
        </is>
      </c>
      <c r="C9" s="87" t="n">
        <v>15</v>
      </c>
      <c r="D9" s="88" t="n">
        <v>95</v>
      </c>
      <c r="E9" s="88" t="n">
        <v>95</v>
      </c>
      <c r="F9" s="89">
        <f>C9*E9/100</f>
        <v/>
      </c>
      <c r="G9" s="41">
        <f>IF(E9&gt;=90,"Exemplary",IF(E9&gt;=80,"Compliant","Action Required"))</f>
        <v/>
      </c>
      <c r="H9" s="9" t="inlineStr">
        <is>
          <t>Average PUE maintained at 1.34; solar PV array producing clean energy.</t>
        </is>
      </c>
    </row>
    <row r="10" ht="20" customHeight="1">
      <c r="A10" s="82" t="inlineStr">
        <is>
          <t>IEC-62443-2</t>
        </is>
      </c>
      <c r="B10" s="5" t="inlineStr">
        <is>
          <t>OT Vulnerability &amp; Virtual Patching</t>
        </is>
      </c>
      <c r="C10" s="83" t="n">
        <v>15</v>
      </c>
      <c r="D10" s="84" t="n">
        <v>90</v>
      </c>
      <c r="E10" s="84" t="n">
        <v>92</v>
      </c>
      <c r="F10" s="85">
        <f>C10*E10/100</f>
        <v/>
      </c>
      <c r="G10" s="41">
        <f>IF(E10&gt;=90,"Exemplary",IF(E10&gt;=80,"Compliant","Action Required"))</f>
        <v/>
      </c>
      <c r="H10" s="6" t="inlineStr">
        <is>
          <t>Virtual patching implemented for critical PLC CVEs without reboot risk.</t>
        </is>
      </c>
    </row>
    <row r="11" ht="20" customHeight="1">
      <c r="A11" s="86" t="inlineStr">
        <is>
          <t>ISA-95-MNT</t>
        </is>
      </c>
      <c r="B11" s="8" t="inlineStr">
        <is>
          <t>Predictive Maintenance &amp; Machinery Health</t>
        </is>
      </c>
      <c r="C11" s="87" t="n">
        <v>15</v>
      </c>
      <c r="D11" s="88" t="n">
        <v>90</v>
      </c>
      <c r="E11" s="88" t="n">
        <v>94</v>
      </c>
      <c r="F11" s="89">
        <f>C11*E11/100</f>
        <v/>
      </c>
      <c r="G11" s="41">
        <f>IF(E11&gt;=90,"Exemplary",IF(E11&gt;=80,"Compliant","Action Required"))</f>
        <v/>
      </c>
      <c r="H11" s="9" t="inlineStr">
        <is>
          <t>Vibration RMS and acoustic telemetry detecting anomalies prior to failure.</t>
        </is>
      </c>
    </row>
    <row r="12" ht="20" customHeight="1">
      <c r="A12" s="82" t="inlineStr">
        <is>
          <t>OTA-SEC</t>
        </is>
      </c>
      <c r="B12" s="5" t="inlineStr">
        <is>
          <t>Cryptographic OTA Firmware Governance</t>
        </is>
      </c>
      <c r="C12" s="83" t="n">
        <v>10</v>
      </c>
      <c r="D12" s="84" t="n">
        <v>95</v>
      </c>
      <c r="E12" s="84" t="n">
        <v>98</v>
      </c>
      <c r="F12" s="85">
        <f>C12*E12/100</f>
        <v/>
      </c>
      <c r="G12" s="41">
        <f>IF(E12&gt;=90,"Exemplary",IF(E12&gt;=80,"Compliant","Action Required"))</f>
        <v/>
      </c>
      <c r="H12" s="6" t="inlineStr">
        <is>
          <t>100% cryptographic SHA-256 signature verification enforced before flash.</t>
        </is>
      </c>
    </row>
    <row r="13" ht="20" customHeight="1">
      <c r="A13" s="86" t="inlineStr">
        <is>
          <t>EDGE-CAP</t>
        </is>
      </c>
      <c r="B13" s="8" t="inlineStr">
        <is>
          <t>Industrial Edge Compute Availability</t>
        </is>
      </c>
      <c r="C13" s="87" t="n">
        <v>15</v>
      </c>
      <c r="D13" s="88" t="n">
        <v>90</v>
      </c>
      <c r="E13" s="88" t="n">
        <v>93</v>
      </c>
      <c r="F13" s="89">
        <f>C13*E13/100</f>
        <v/>
      </c>
      <c r="G13" s="41">
        <f>IF(E13&gt;=90,"Exemplary",IF(E13&gt;=80,"Compliant","Action Required"))</f>
        <v/>
      </c>
      <c r="H13" s="9" t="inlineStr">
        <is>
          <t>Edge clusters running local AI inferencing with 99.9% uptime.</t>
        </is>
      </c>
    </row>
    <row r="14" ht="20" customHeight="1">
      <c r="A14" s="82" t="inlineStr">
        <is>
          <t>RF-HEALTH</t>
        </is>
      </c>
      <c r="B14" s="5" t="inlineStr">
        <is>
          <t>Field Sensor Battery &amp; RF Reliability</t>
        </is>
      </c>
      <c r="C14" s="83" t="n">
        <v>15</v>
      </c>
      <c r="D14" s="84" t="n">
        <v>90</v>
      </c>
      <c r="E14" s="84" t="n">
        <v>91</v>
      </c>
      <c r="F14" s="85">
        <f>C14*E14/100</f>
        <v/>
      </c>
      <c r="G14" s="41">
        <f>IF(E14&gt;=90,"Exemplary",IF(E14&gt;=80,"Compliant","Action Required"))</f>
        <v/>
      </c>
      <c r="H14" s="6" t="inlineStr">
        <is>
          <t>LoRaWAN &amp; WirelessHART telemetry maintaining &gt;99% packet delivery.</t>
        </is>
      </c>
    </row>
    <row r="17" ht="24" customHeight="1">
      <c r="A17" s="90" t="inlineStr"/>
      <c r="B17" s="91" t="inlineStr">
        <is>
          <t>TOTAL WEIGHTED MATURITY INDEX</t>
        </is>
      </c>
      <c r="C17" s="92">
        <f>SUM(C8:C14)</f>
        <v/>
      </c>
      <c r="D17" s="90" t="inlineStr"/>
      <c r="E17" s="93">
        <f>SUM(F8:F14)</f>
        <v/>
      </c>
      <c r="F17" s="90" t="inlineStr"/>
      <c r="G17" s="94" t="inlineStr">
        <is>
          <t>Exemplary</t>
        </is>
      </c>
      <c r="H17" s="95" t="inlineStr">
        <is>
          <t>Audit rating: Grade A+ (Full IEC 62443 Security Level 3 &amp; ISO 50001 Certified)</t>
        </is>
      </c>
    </row>
  </sheetData>
  <mergeCells count="7">
    <mergeCell ref="F4:G4"/>
    <mergeCell ref="A1:G1"/>
    <mergeCell ref="A5:C5"/>
    <mergeCell ref="F5:G5"/>
    <mergeCell ref="D5:E5"/>
    <mergeCell ref="D4:E4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2026-10-15T14:40:48Z</dcterms:created>
  <dcterms:modified xsi:type="dcterms:W3CDTF">2026-10-18T14:36:34Z</dcterms:modified>
</cp:coreProperties>
</file>