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FinOps Dashboard" sheetId="2" state="visible" r:id="rId2"/>
    <sheet name="Capex vs Opex Master" sheetId="3" state="visible" r:id="rId3"/>
    <sheet name="SaaS Rationalization" sheetId="4" state="visible" r:id="rId4"/>
    <sheet name="Vendor RFP Scoring" sheetId="5" state="visible" r:id="rId5"/>
    <sheet name="Hardware Depreciation" sheetId="6" state="visible" r:id="rId6"/>
    <sheet name="PO to Invoice Reconcile" sheetId="7" state="visible" r:id="rId7"/>
    <sheet name="Contract Renewals" sheetId="8" state="visible" r:id="rId8"/>
    <sheet name="Cost Savings Log" sheetId="9" state="visible" r:id="rId9"/>
    <sheet name="Vendor Governance" sheetId="10" state="visible" r:id="rId10"/>
    <sheet name="License True-Up Audit" sheetId="11" state="visible" r:id="rId11"/>
    <sheet name="Telecom &amp; Network Billing" sheetId="12" state="visible" r:id="rId12"/>
    <sheet name="PR to PO Lead Time" sheetId="13" state="visible" r:id="rId13"/>
    <sheet name="Strategic FinOps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0.0%"/>
    <numFmt numFmtId="166" formatCode="0.0"/>
    <numFmt numFmtId="167" formatCode="0.0&quot;%&quot;"/>
    <numFmt numFmtId="168" formatCode="#,##0.0"/>
  </numFmts>
  <fonts count="3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DE68A"/>
      <sz val="9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0F172A"/>
      <sz val="9"/>
    </font>
    <font>
      <name val="Calibri"/>
      <color rgb="00334155"/>
      <sz val="9"/>
    </font>
    <font>
      <name val="Calibri"/>
      <b val="1"/>
      <color rgb="00475569"/>
      <sz val="8"/>
    </font>
    <font>
      <name val="Calibri"/>
      <b val="1"/>
      <color rgb="00B45309"/>
      <sz val="18"/>
    </font>
    <font>
      <name val="Calibri"/>
      <i val="1"/>
      <color rgb="0064748B"/>
      <sz val="7"/>
    </font>
    <font>
      <name val="Calibri"/>
      <b val="1"/>
      <color rgb="002563EB"/>
      <sz val="18"/>
    </font>
    <font>
      <name val="Calibri"/>
      <b val="1"/>
      <color rgb="00059669"/>
      <sz val="18"/>
    </font>
    <font>
      <name val="Calibri"/>
      <b val="1"/>
      <color rgb="00DC2626"/>
      <sz val="18"/>
    </font>
    <font>
      <name val="Calibri"/>
      <b val="1"/>
      <color rgb="000F172A"/>
      <sz val="18"/>
    </font>
    <font>
      <name val="Calibri"/>
      <b val="1"/>
      <color rgb="00D97706"/>
      <sz val="18"/>
    </font>
    <font>
      <name val="Calibri"/>
      <b val="1"/>
      <color rgb="00FFFFFF"/>
      <sz val="10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color rgb="000F172A"/>
      <sz val="9"/>
    </font>
    <font>
      <name val="Calibri"/>
      <b val="1"/>
      <color rgb="00166534"/>
      <sz val="9"/>
    </font>
    <font>
      <name val="Calibri"/>
      <b val="1"/>
      <color rgb="00000000"/>
      <sz val="9"/>
    </font>
    <font>
      <name val="Calibri"/>
      <b val="1"/>
      <color rgb="000F172A"/>
      <sz val="11"/>
    </font>
    <font>
      <name val="Calibri"/>
      <b val="1"/>
      <color rgb="002563EB"/>
      <sz val="11"/>
    </font>
    <font>
      <name val="Calibri"/>
      <b val="1"/>
      <color rgb="00B45309"/>
      <sz val="11"/>
    </font>
    <font>
      <name val="Calibri"/>
      <color rgb="00000000"/>
      <sz val="9"/>
    </font>
    <font>
      <name val="Calibri"/>
      <b val="1"/>
      <color rgb="0092400E"/>
      <sz val="9"/>
    </font>
    <font>
      <name val="Calibri"/>
      <b val="1"/>
      <color rgb="00059669"/>
      <sz val="9"/>
    </font>
    <font>
      <name val="Calibri"/>
      <b val="1"/>
      <color rgb="002563EB"/>
      <sz val="9"/>
    </font>
    <font>
      <name val="Calibri"/>
      <b val="1"/>
      <color rgb="00991B1B"/>
      <sz val="11"/>
    </font>
    <font>
      <name val="Calibri"/>
      <b val="1"/>
      <color rgb="00059669"/>
      <sz val="11"/>
    </font>
    <font>
      <name val="Calibri"/>
      <color rgb="00B45309"/>
      <sz val="9"/>
    </font>
    <font>
      <name val="Calibri"/>
      <b val="1"/>
      <color rgb="00991B1B"/>
      <sz val="9"/>
    </font>
    <font>
      <name val="Calibri"/>
      <color rgb="00475569"/>
      <sz val="9"/>
    </font>
    <font>
      <name val="Calibri"/>
      <b val="1"/>
      <color rgb="000F172A"/>
      <sz val="10"/>
    </font>
    <font>
      <name val="Calibri"/>
      <b val="1"/>
      <color rgb="00166534"/>
      <sz val="10"/>
    </font>
    <font>
      <name val="Calibri"/>
      <b val="1"/>
      <color rgb="00B45309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3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D97706"/>
        <bgColor rgb="00D97706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  <fill>
      <patternFill patternType="solid">
        <fgColor rgb="00EFF6FF"/>
        <bgColor rgb="00EFF6FF"/>
      </patternFill>
    </fill>
    <fill>
      <patternFill patternType="solid">
        <fgColor rgb="00ECFDF5"/>
        <bgColor rgb="00ECFDF5"/>
      </patternFill>
    </fill>
    <fill>
      <patternFill patternType="solid">
        <fgColor rgb="00334155"/>
        <bgColor rgb="00334155"/>
      </patternFill>
    </fill>
    <fill>
      <patternFill patternType="solid">
        <fgColor rgb="00DCFCE7"/>
        <bgColor rgb="00DCFCE7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1">
    <border>
      <left/>
      <right/>
      <top/>
      <bottom/>
      <diagonal/>
    </border>
    <border>
      <left style="thin">
        <color rgb="00334155"/>
      </left>
      <right style="thin">
        <color rgb="00334155"/>
      </right>
      <top style="thin">
        <color rgb="00334155"/>
      </top>
      <bottom style="thin">
        <color rgb="00334155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top style="thin">
        <color rgb="00CBD5E1"/>
      </top>
    </border>
    <border>
      <top style="thin">
        <color rgb="00CBD5E1"/>
      </top>
    </border>
    <border>
      <right style="thin">
        <color rgb="00CBD5E1"/>
      </right>
      <top style="thin">
        <color rgb="00CBD5E1"/>
      </top>
    </border>
    <border>
      <left style="thin">
        <color rgb="00CBD5E1"/>
      </left>
    </border>
    <border/>
    <border>
      <right style="thin">
        <color rgb="00CBD5E1"/>
      </right>
    </border>
    <border>
      <left style="thin">
        <color rgb="00CBD5E1"/>
      </left>
      <bottom style="thin">
        <color rgb="00CBD5E1"/>
      </bottom>
    </border>
    <border>
      <bottom style="thin">
        <color rgb="00CBD5E1"/>
      </bottom>
    </border>
    <border>
      <right style="thin">
        <color rgb="00CBD5E1"/>
      </right>
      <bottom style="thin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334155"/>
      </top>
      <bottom/>
      <diagonal/>
    </border>
    <border>
      <left/>
      <right style="thin">
        <color rgb="00334155"/>
      </right>
      <top style="thin">
        <color rgb="00334155"/>
      </top>
      <bottom/>
      <diagonal/>
    </border>
    <border>
      <left/>
      <right/>
      <top style="thin">
        <color rgb="00334155"/>
      </top>
      <bottom style="thin">
        <color rgb="00334155"/>
      </bottom>
      <diagonal/>
    </border>
    <border>
      <left/>
      <right style="thin">
        <color rgb="00334155"/>
      </right>
      <top style="thin">
        <color rgb="00334155"/>
      </top>
      <bottom style="thin">
        <color rgb="00334155"/>
      </bottom>
      <diagonal/>
    </border>
    <border>
      <left style="thin">
        <color rgb="00CBD5E1"/>
      </left>
      <right style="thin">
        <color rgb="00CBD5E1"/>
      </right>
      <bottom style="thin">
        <color rgb="00CBD5E1"/>
      </bottom>
    </border>
    <border>
      <left/>
      <right style="thin">
        <color rgb="00CBD5E1"/>
      </right>
      <top/>
      <bottom/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 style="thin">
        <color rgb="00CBD5E1"/>
      </left>
      <right style="thin">
        <color rgb="00CBD5E1"/>
      </right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  <border>
      <left style="thin">
        <color rgb="00CBD5E1"/>
      </left>
      <right style="thin">
        <color rgb="00CBD5E1"/>
      </right>
      <top style="thin">
        <color rgb="00CBD5E1"/>
      </top>
      <bottom/>
    </border>
    <border>
      <left style="thin">
        <color rgb="00CBD5E1"/>
      </left>
      <right style="thin">
        <color rgb="00CBD5E1"/>
      </right>
      <bottom/>
    </border>
  </borders>
  <cellStyleXfs count="1">
    <xf numFmtId="0" fontId="0" fillId="0" borderId="0"/>
  </cellStyleXfs>
  <cellXfs count="1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left" vertical="center" wrapText="1"/>
    </xf>
    <xf numFmtId="0" fontId="5" fillId="5" borderId="2" pivotButton="0" quotePrefix="0" xfId="0"/>
    <xf numFmtId="0" fontId="6" fillId="0" borderId="2" applyAlignment="1" pivotButton="0" quotePrefix="0" xfId="0">
      <alignment vertical="center" wrapText="1"/>
    </xf>
    <xf numFmtId="0" fontId="7" fillId="6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7" borderId="3" applyAlignment="1" pivotButton="0" quotePrefix="0" xfId="0">
      <alignment horizontal="center" vertical="center"/>
    </xf>
    <xf numFmtId="0" fontId="7" fillId="8" borderId="3" applyAlignment="1" pivotButton="0" quotePrefix="0" xfId="0">
      <alignment horizontal="center" vertical="center"/>
    </xf>
    <xf numFmtId="164" fontId="8" fillId="6" borderId="6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4" fontId="10" fillId="7" borderId="6" applyAlignment="1" pivotButton="0" quotePrefix="0" xfId="0">
      <alignment horizontal="center" vertical="center"/>
    </xf>
    <xf numFmtId="164" fontId="11" fillId="8" borderId="6" applyAlignment="1" pivotButton="0" quotePrefix="0" xfId="0">
      <alignment horizontal="center" vertical="center"/>
    </xf>
    <xf numFmtId="164" fontId="12" fillId="6" borderId="6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9" fillId="7" borderId="9" applyAlignment="1" pivotButton="0" quotePrefix="0" xfId="0">
      <alignment horizontal="center" vertical="center"/>
    </xf>
    <xf numFmtId="0" fontId="9" fillId="8" borderId="9" applyAlignment="1" pivotButton="0" quotePrefix="0" xfId="0">
      <alignment horizontal="center" vertical="center"/>
    </xf>
    <xf numFmtId="0" fontId="7" fillId="5" borderId="3" applyAlignment="1" pivotButton="0" quotePrefix="0" xfId="0">
      <alignment horizontal="center" vertical="center"/>
    </xf>
    <xf numFmtId="165" fontId="13" fillId="5" borderId="6" applyAlignment="1" pivotButton="0" quotePrefix="0" xfId="0">
      <alignment horizontal="center" vertical="center"/>
    </xf>
    <xf numFmtId="3" fontId="14" fillId="6" borderId="6" applyAlignment="1" pivotButton="0" quotePrefix="0" xfId="0">
      <alignment horizontal="center" vertical="center"/>
    </xf>
    <xf numFmtId="3" fontId="10" fillId="7" borderId="6" applyAlignment="1" pivotButton="0" quotePrefix="0" xfId="0">
      <alignment horizontal="center" vertical="center"/>
    </xf>
    <xf numFmtId="0" fontId="9" fillId="5" borderId="9" applyAlignment="1" pivotButton="0" quotePrefix="0" xfId="0">
      <alignment horizontal="center" vertical="center"/>
    </xf>
    <xf numFmtId="0" fontId="15" fillId="3" borderId="0" applyAlignment="1" pivotButton="0" quotePrefix="0" xfId="0">
      <alignment horizontal="left" vertical="center" indent="1"/>
    </xf>
    <xf numFmtId="0" fontId="16" fillId="0" borderId="0" pivotButton="0" quotePrefix="0" xfId="0"/>
    <xf numFmtId="0" fontId="17" fillId="0" borderId="0" pivotButton="0" quotePrefix="0" xfId="0"/>
    <xf numFmtId="0" fontId="15" fillId="2" borderId="0" applyAlignment="1" pivotButton="0" quotePrefix="0" xfId="0">
      <alignment horizontal="left" vertical="center" indent="1"/>
    </xf>
    <xf numFmtId="0" fontId="4" fillId="9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/>
    </xf>
    <xf numFmtId="0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left" vertical="center"/>
    </xf>
    <xf numFmtId="0" fontId="19" fillId="10" borderId="2" applyAlignment="1" pivotButton="0" quotePrefix="0" xfId="0">
      <alignment horizontal="center" vertical="center"/>
    </xf>
    <xf numFmtId="0" fontId="20" fillId="0" borderId="0" pivotButton="0" quotePrefix="0" xfId="0"/>
    <xf numFmtId="164" fontId="21" fillId="0" borderId="0" pivotButton="0" quotePrefix="0" xfId="0"/>
    <xf numFmtId="164" fontId="22" fillId="0" borderId="0" pivotButton="0" quotePrefix="0" xfId="0"/>
    <xf numFmtId="164" fontId="2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2" pivotButton="0" quotePrefix="0" xfId="0"/>
    <xf numFmtId="0" fontId="24" fillId="0" borderId="2" pivotButton="0" quotePrefix="0" xfId="0"/>
    <xf numFmtId="0" fontId="25" fillId="6" borderId="2" pivotButton="0" quotePrefix="0" xfId="0"/>
    <xf numFmtId="164" fontId="24" fillId="0" borderId="2" pivotButton="0" quotePrefix="0" xfId="0"/>
    <xf numFmtId="164" fontId="20" fillId="0" borderId="2" pivotButton="0" quotePrefix="0" xfId="0"/>
    <xf numFmtId="164" fontId="26" fillId="0" borderId="2" pivotButton="0" quotePrefix="0" xfId="0"/>
    <xf numFmtId="1" fontId="24" fillId="0" borderId="2" pivotButton="0" quotePrefix="0" xfId="0"/>
    <xf numFmtId="0" fontId="19" fillId="10" borderId="2" pivotButton="0" quotePrefix="0" xfId="0"/>
    <xf numFmtId="0" fontId="27" fillId="7" borderId="2" pivotButton="0" quotePrefix="0" xfId="0"/>
    <xf numFmtId="164" fontId="28" fillId="0" borderId="0" pivotButton="0" quotePrefix="0" xfId="0"/>
    <xf numFmtId="164" fontId="29" fillId="0" borderId="0" pivotButton="0" quotePrefix="0" xfId="0"/>
    <xf numFmtId="0" fontId="23" fillId="0" borderId="0" pivotButton="0" quotePrefix="0" xfId="0"/>
    <xf numFmtId="0" fontId="30" fillId="0" borderId="2" pivotButton="0" quotePrefix="0" xfId="0"/>
    <xf numFmtId="3" fontId="24" fillId="0" borderId="2" pivotButton="0" quotePrefix="0" xfId="0"/>
    <xf numFmtId="3" fontId="31" fillId="0" borderId="2" pivotButton="0" quotePrefix="0" xfId="0"/>
    <xf numFmtId="164" fontId="31" fillId="0" borderId="2" pivotButton="0" quotePrefix="0" xfId="0"/>
    <xf numFmtId="0" fontId="32" fillId="0" borderId="2" pivotButton="0" quotePrefix="0" xfId="0"/>
    <xf numFmtId="3" fontId="20" fillId="0" borderId="2" pivotButton="0" quotePrefix="0" xfId="0"/>
    <xf numFmtId="0" fontId="33" fillId="0" borderId="0" pivotButton="0" quotePrefix="0" xfId="0"/>
    <xf numFmtId="165" fontId="20" fillId="0" borderId="2" pivotButton="0" quotePrefix="0" xfId="0"/>
    <xf numFmtId="166" fontId="20" fillId="0" borderId="2" pivotButton="0" quotePrefix="0" xfId="0"/>
    <xf numFmtId="0" fontId="4" fillId="2" borderId="2" pivotButton="0" quotePrefix="0" xfId="0"/>
    <xf numFmtId="0" fontId="0" fillId="0" borderId="2" applyAlignment="1" pivotButton="0" quotePrefix="0" xfId="0">
      <alignment horizontal="center"/>
    </xf>
    <xf numFmtId="166" fontId="21" fillId="6" borderId="2" pivotButton="0" quotePrefix="0" xfId="0"/>
    <xf numFmtId="166" fontId="21" fillId="0" borderId="2" pivotButton="0" quotePrefix="0" xfId="0"/>
    <xf numFmtId="0" fontId="34" fillId="10" borderId="2" applyAlignment="1" pivotButton="0" quotePrefix="0" xfId="0">
      <alignment horizontal="center" vertical="center"/>
    </xf>
    <xf numFmtId="0" fontId="0" fillId="0" borderId="2" pivotButton="0" quotePrefix="0" xfId="0"/>
    <xf numFmtId="0" fontId="20" fillId="0" borderId="2" pivotButton="0" quotePrefix="0" xfId="0"/>
    <xf numFmtId="0" fontId="29" fillId="0" borderId="0" pivotButton="0" quotePrefix="0" xfId="0"/>
    <xf numFmtId="0" fontId="27" fillId="0" borderId="2" pivotButton="0" quotePrefix="0" xfId="0"/>
    <xf numFmtId="165" fontId="29" fillId="0" borderId="0" pivotButton="0" quotePrefix="0" xfId="0"/>
    <xf numFmtId="0" fontId="21" fillId="0" borderId="0" pivotButton="0" quotePrefix="0" xfId="0"/>
    <xf numFmtId="10" fontId="29" fillId="0" borderId="0" pivotButton="0" quotePrefix="0" xfId="0"/>
    <xf numFmtId="10" fontId="26" fillId="0" borderId="2" pivotButton="0" quotePrefix="0" xfId="0"/>
    <xf numFmtId="0" fontId="20" fillId="0" borderId="2" applyAlignment="1" pivotButton="0" quotePrefix="0" xfId="0">
      <alignment horizontal="center"/>
    </xf>
    <xf numFmtId="0" fontId="20" fillId="5" borderId="2" pivotButton="0" quotePrefix="0" xfId="0"/>
    <xf numFmtId="10" fontId="24" fillId="0" borderId="2" pivotButton="0" quotePrefix="0" xfId="0"/>
    <xf numFmtId="0" fontId="19" fillId="0" borderId="2" pivotButton="0" quotePrefix="0" xfId="0"/>
    <xf numFmtId="1" fontId="20" fillId="0" borderId="2" pivotButton="0" quotePrefix="0" xfId="0"/>
    <xf numFmtId="0" fontId="35" fillId="0" borderId="2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4" pivotButton="0" quotePrefix="0" xfId="0"/>
    <xf numFmtId="0" fontId="0" fillId="0" borderId="15" pivotButton="0" quotePrefix="0" xfId="0"/>
    <xf numFmtId="0" fontId="7" fillId="6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7" fillId="7" borderId="24" applyAlignment="1" pivotButton="0" quotePrefix="0" xfId="0">
      <alignment horizontal="center" vertical="center"/>
    </xf>
    <xf numFmtId="0" fontId="7" fillId="8" borderId="24" applyAlignment="1" pivotButton="0" quotePrefix="0" xfId="0">
      <alignment horizontal="center" vertical="center"/>
    </xf>
    <xf numFmtId="164" fontId="8" fillId="6" borderId="27" applyAlignment="1" pivotButton="0" quotePrefix="0" xfId="0">
      <alignment horizontal="center" vertical="center"/>
    </xf>
    <xf numFmtId="0" fontId="0" fillId="0" borderId="21" pivotButton="0" quotePrefix="0" xfId="0"/>
    <xf numFmtId="164" fontId="10" fillId="7" borderId="27" applyAlignment="1" pivotButton="0" quotePrefix="0" xfId="0">
      <alignment horizontal="center" vertical="center"/>
    </xf>
    <xf numFmtId="164" fontId="11" fillId="8" borderId="27" applyAlignment="1" pivotButton="0" quotePrefix="0" xfId="0">
      <alignment horizontal="center" vertical="center"/>
    </xf>
    <xf numFmtId="164" fontId="12" fillId="6" borderId="27" applyAlignment="1" pivotButton="0" quotePrefix="0" xfId="0">
      <alignment horizontal="center" vertical="center"/>
    </xf>
    <xf numFmtId="0" fontId="9" fillId="6" borderId="20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9" fillId="7" borderId="20" applyAlignment="1" pivotButton="0" quotePrefix="0" xfId="0">
      <alignment horizontal="center" vertical="center"/>
    </xf>
    <xf numFmtId="0" fontId="9" fillId="8" borderId="20" applyAlignment="1" pivotButton="0" quotePrefix="0" xfId="0">
      <alignment horizontal="center" vertical="center"/>
    </xf>
    <xf numFmtId="0" fontId="7" fillId="5" borderId="24" applyAlignment="1" pivotButton="0" quotePrefix="0" xfId="0">
      <alignment horizontal="center" vertical="center"/>
    </xf>
    <xf numFmtId="165" fontId="13" fillId="5" borderId="27" applyAlignment="1" pivotButton="0" quotePrefix="0" xfId="0">
      <alignment horizontal="center" vertical="center"/>
    </xf>
    <xf numFmtId="3" fontId="14" fillId="6" borderId="27" applyAlignment="1" pivotButton="0" quotePrefix="0" xfId="0">
      <alignment horizontal="center" vertical="center"/>
    </xf>
    <xf numFmtId="3" fontId="10" fillId="7" borderId="27" applyAlignment="1" pivotButton="0" quotePrefix="0" xfId="0">
      <alignment horizontal="center" vertical="center"/>
    </xf>
    <xf numFmtId="0" fontId="9" fillId="5" borderId="20" applyAlignment="1" pivotButton="0" quotePrefix="0" xfId="0">
      <alignment horizontal="center" vertical="center"/>
    </xf>
    <xf numFmtId="0" fontId="36" fillId="0" borderId="0" pivotButton="0" quotePrefix="0" xfId="0"/>
    <xf numFmtId="0" fontId="4" fillId="11" borderId="28" applyAlignment="1" pivotButton="0" quotePrefix="0" xfId="0">
      <alignment horizontal="center" vertical="center"/>
    </xf>
    <xf numFmtId="0" fontId="37" fillId="12" borderId="28" applyAlignment="1" pivotButton="0" quotePrefix="0" xfId="0">
      <alignment horizontal="center" vertical="center"/>
    </xf>
    <xf numFmtId="167" fontId="4" fillId="12" borderId="28" applyAlignment="1" pivotButton="0" quotePrefix="0" xfId="0">
      <alignment horizontal="right" vertical="center"/>
    </xf>
    <xf numFmtId="0" fontId="37" fillId="12" borderId="28" applyAlignment="1" pivotButton="0" quotePrefix="0" xfId="0">
      <alignment horizontal="left" vertical="center"/>
    </xf>
    <xf numFmtId="166" fontId="4" fillId="12" borderId="28" applyAlignment="1" pivotButton="0" quotePrefix="0" xfId="0">
      <alignment horizontal="right" vertical="center"/>
    </xf>
    <xf numFmtId="0" fontId="7" fillId="6" borderId="29" applyAlignment="1" pivotButton="0" quotePrefix="0" xfId="0">
      <alignment horizontal="center" vertical="center"/>
    </xf>
    <xf numFmtId="0" fontId="7" fillId="7" borderId="29" applyAlignment="1" pivotButton="0" quotePrefix="0" xfId="0">
      <alignment horizontal="center" vertical="center"/>
    </xf>
    <xf numFmtId="0" fontId="7" fillId="8" borderId="29" applyAlignment="1" pivotButton="0" quotePrefix="0" xfId="0">
      <alignment horizontal="center" vertical="center"/>
    </xf>
    <xf numFmtId="164" fontId="8" fillId="6" borderId="30" applyAlignment="1" pivotButton="0" quotePrefix="0" xfId="0">
      <alignment horizontal="center" vertical="center"/>
    </xf>
    <xf numFmtId="164" fontId="10" fillId="7" borderId="30" applyAlignment="1" pivotButton="0" quotePrefix="0" xfId="0">
      <alignment horizontal="center" vertical="center"/>
    </xf>
    <xf numFmtId="164" fontId="11" fillId="8" borderId="30" applyAlignment="1" pivotButton="0" quotePrefix="0" xfId="0">
      <alignment horizontal="center" vertical="center"/>
    </xf>
    <xf numFmtId="164" fontId="12" fillId="6" borderId="30" applyAlignment="1" pivotButton="0" quotePrefix="0" xfId="0">
      <alignment horizontal="center" vertical="center"/>
    </xf>
    <xf numFmtId="0" fontId="7" fillId="5" borderId="29" applyAlignment="1" pivotButton="0" quotePrefix="0" xfId="0">
      <alignment horizontal="center" vertical="center"/>
    </xf>
    <xf numFmtId="165" fontId="13" fillId="5" borderId="30" applyAlignment="1" pivotButton="0" quotePrefix="0" xfId="0">
      <alignment horizontal="center" vertical="center"/>
    </xf>
    <xf numFmtId="3" fontId="14" fillId="6" borderId="30" applyAlignment="1" pivotButton="0" quotePrefix="0" xfId="0">
      <alignment horizontal="center" vertical="center"/>
    </xf>
    <xf numFmtId="3" fontId="10" fillId="7" borderId="30" applyAlignment="1" pivotButton="0" quotePrefix="0" xfId="0">
      <alignment horizontal="center" vertical="center"/>
    </xf>
    <xf numFmtId="3" fontId="4" fillId="12" borderId="28" applyAlignment="1" pivotButton="0" quotePrefix="0" xfId="0">
      <alignment horizontal="right" vertical="center"/>
    </xf>
    <xf numFmtId="168" fontId="4" fillId="12" borderId="28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166534"/>
        <sz val="9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  <sz val="9"/>
      </font>
      <fill>
        <patternFill patternType="solid">
          <fgColor rgb="00FEE2E2"/>
          <bgColor rgb="00FEE2E2"/>
        </patternFill>
      </fill>
    </dxf>
    <dxf>
      <font>
        <name val="Calibri"/>
        <b val="1"/>
        <color rgb="0092400E"/>
        <sz val="9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Spend: Budget vs Actual ($K)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FinOps Dashboard'!A14</f>
            </strRef>
          </tx>
          <spPr>
            <a:ln>
              <a:prstDash val="solid"/>
            </a:ln>
          </spPr>
          <cat>
            <numRef>
              <f>'Executive FinOps Dashboard'!$B$13:$M$13</f>
            </numRef>
          </cat>
          <val>
            <numRef>
              <f>'Executive FinOps Dashboard'!$B$14:$M$14</f>
            </numRef>
          </val>
        </ser>
        <ser>
          <idx val="1"/>
          <order val="1"/>
          <tx>
            <strRef>
              <f>'Executive FinOps Dashboard'!A15</f>
            </strRef>
          </tx>
          <spPr>
            <a:ln>
              <a:prstDash val="solid"/>
            </a:ln>
          </spPr>
          <cat>
            <numRef>
              <f>'Executive FinOps Dashboard'!$B$13:$M$13</f>
            </numRef>
          </cat>
          <val>
            <numRef>
              <f>'Executive FinOps Dashboard'!$B$15:$M$15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Amount ($K)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Annual IT Spend by Category</a:t>
            </a:r>
          </a:p>
        </rich>
      </tx>
    </title>
    <plotArea>
      <pieChart>
        <varyColors val="1"/>
        <ser>
          <idx val="0"/>
          <order val="0"/>
          <tx>
            <strRef>
              <f>'Executive FinOps Dashboard'!I13</f>
            </strRef>
          </tx>
          <spPr>
            <a:ln>
              <a:prstDash val="solid"/>
            </a:ln>
          </spPr>
          <cat>
            <numRef>
              <f>'Executive FinOps Dashboard'!$H$14:$H$18</f>
            </numRef>
          </cat>
          <val>
            <numRef>
              <f>'Executive FinOps Dashboard'!$I$14:$I$18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Cloud Cost Optimization &amp; Committed Use Discount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FinOps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FinOps Dashboard'!$B$50:$B$55</f>
            </numRef>
          </cat>
          <val>
            <numRef>
              <f>'Executive FinOps Dashboard'!$C$50:$C$55</f>
            </numRef>
          </val>
        </ser>
        <ser>
          <idx val="1"/>
          <order val="1"/>
          <tx>
            <strRef>
              <f>'Executive FinOps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FinOps Dashboard'!$B$50:$B$55</f>
            </numRef>
          </cat>
          <val>
            <numRef>
              <f>'Executive FinOps Dashboard'!$D$50:$D$55</f>
            </numRef>
          </val>
        </ser>
        <ser>
          <idx val="2"/>
          <order val="2"/>
          <tx>
            <strRef>
              <f>'Executive FinOps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FinOps Dashboard'!$B$50:$B$55</f>
            </numRef>
          </cat>
          <val>
            <numRef>
              <f>'Executive FinOps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IT Procurement &amp; Cloud FinOps Maturity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FinOps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FinOps Dashboard'!$G$50:$G$55</f>
            </numRef>
          </cat>
          <val>
            <numRef>
              <f>'Executive FinOps Dashboard'!$H$50:$H$55</f>
            </numRef>
          </val>
        </ser>
        <ser>
          <idx val="1"/>
          <order val="1"/>
          <tx>
            <strRef>
              <f>'Executive FinOps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FinOps Dashboard'!$G$50:$G$55</f>
            </numRef>
          </cat>
          <val>
            <numRef>
              <f>'Executive FinOps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Annual IT Budget to Actual Cost Optimization Waterfall (Million USD)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FinOps Dashboard'!C73</f>
            </strRef>
          </tx>
          <spPr>
            <a:ln>
              <a:prstDash val="solid"/>
            </a:ln>
          </spPr>
          <cat>
            <numRef>
              <f>'Executive FinOps Dashboard'!$B$74:$B$79</f>
            </numRef>
          </cat>
          <val>
            <numRef>
              <f>'Executive FinOps Dashboard'!$C$74:$C$79</f>
            </numRef>
          </val>
        </ser>
        <ser>
          <idx val="1"/>
          <order val="1"/>
          <tx>
            <strRef>
              <f>'Executive FinOps Dashboard'!D73</f>
            </strRef>
          </tx>
          <spPr>
            <a:ln>
              <a:prstDash val="solid"/>
            </a:ln>
          </spPr>
          <cat>
            <numRef>
              <f>'Executive FinOps Dashboard'!$B$74:$B$79</f>
            </numRef>
          </cat>
          <val>
            <numRef>
              <f>'Executive FinOps Dashboard'!$D$74:$D$79</f>
            </numRef>
          </val>
        </ser>
        <ser>
          <idx val="2"/>
          <order val="2"/>
          <tx>
            <strRef>
              <f>'Executive FinOps Dashboard'!E73</f>
            </strRef>
          </tx>
          <spPr>
            <a:ln>
              <a:prstDash val="solid"/>
            </a:ln>
          </spPr>
          <cat>
            <numRef>
              <f>'Executive FinOps Dashboard'!$B$74:$B$79</f>
            </numRef>
          </cat>
          <val>
            <numRef>
              <f>'Executive FinOps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Monthly Cloud Spend vs FinOps Effective Savings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FinOps Dashboard'!H73</f>
            </strRef>
          </tx>
          <spPr>
            <a:ln>
              <a:prstDash val="solid"/>
            </a:ln>
          </spPr>
          <cat>
            <numRef>
              <f>'Executive FinOps Dashboard'!$G$74:$G$79</f>
            </numRef>
          </cat>
          <val>
            <numRef>
              <f>'Executive FinOps Dashboard'!$H$74:$H$79</f>
            </numRef>
          </val>
        </ser>
        <ser>
          <idx val="1"/>
          <order val="1"/>
          <tx>
            <strRef>
              <f>'Executive FinOps Dashboard'!I73</f>
            </strRef>
          </tx>
          <spPr>
            <a:ln>
              <a:prstDash val="solid"/>
            </a:ln>
          </spPr>
          <cat>
            <numRef>
              <f>'Executive FinOps Dashboard'!$G$74:$G$79</f>
            </numRef>
          </cat>
          <val>
            <numRef>
              <f>'Executive FinOps Dashboard'!$I$74:$I$79</f>
            </numRef>
          </val>
        </ser>
        <ser>
          <idx val="2"/>
          <order val="2"/>
          <tx>
            <strRef>
              <f>'Executive FinOps Dashboard'!J73</f>
            </strRef>
          </tx>
          <spPr>
            <a:ln>
              <a:prstDash val="solid"/>
            </a:ln>
          </spPr>
          <cat>
            <numRef>
              <f>'Executive FinOps Dashboard'!$G$74:$G$79</f>
            </numRef>
          </cat>
          <val>
            <numRef>
              <f>'Executive FinOps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16</row>
      <rowOff>0</rowOff>
    </from>
    <ext cx="54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16</row>
      <rowOff>0</rowOff>
    </from>
    <ext cx="396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8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6" customHeight="1">
      <c r="A1" s="1" t="inlineStr">
        <is>
          <t>IT PROCUREMENT, SAAS RATIONALIZATION &amp; FINOPS MASTER</t>
        </is>
      </c>
    </row>
    <row r="2" ht="20" customHeight="1">
      <c r="A2" s="2" t="inlineStr">
        <is>
          <t>IT Financial Engineering, Capex/Opex Accounting, SaaS Waste Elimination &amp; RFP Scoring Guide</t>
        </is>
      </c>
    </row>
    <row r="4" ht="24" customHeight="1">
      <c r="A4" s="3" t="inlineStr">
        <is>
          <t>EXECUTIVE OVERVIEW &amp; FINOPS MISSION</t>
        </is>
      </c>
    </row>
    <row r="5" ht="20" customHeight="1">
      <c r="A5" s="4" t="inlineStr">
        <is>
          <t>Topic / Sheet</t>
        </is>
      </c>
      <c r="B5" s="4" t="inlineStr">
        <is>
          <t>Description / Guidance</t>
        </is>
      </c>
      <c r="C5" s="82" t="n"/>
      <c r="D5" s="82" t="n"/>
      <c r="E5" s="82" t="n"/>
      <c r="F5" s="82" t="n"/>
      <c r="G5" s="83" t="n"/>
    </row>
    <row r="6" ht="22" customHeight="1">
      <c r="A6" s="5" t="inlineStr">
        <is>
          <t>Financial Scope</t>
        </is>
      </c>
      <c r="B6" s="6" t="inlineStr">
        <is>
          <t>Holistic IT financial management system: Capex vs Opex allocation, SaaS rationalization &amp; Shadow IT detection, Hardware depreciation, 3-way PO invoice reconciliation, and RFP tender evaluations.</t>
        </is>
      </c>
      <c r="C6" s="84" t="n"/>
      <c r="D6" s="84" t="n"/>
      <c r="E6" s="84" t="n"/>
      <c r="F6" s="84" t="n"/>
      <c r="G6" s="85" t="n"/>
    </row>
    <row r="7" ht="22" customHeight="1">
      <c r="A7" s="5" t="inlineStr">
        <is>
          <t>Cost Optimization Focus</t>
        </is>
      </c>
      <c r="B7" s="6" t="inlineStr">
        <is>
          <t>Eliminates duplicate software subscriptions, optimizes license true-ups, enforces vendor SLA penalties, and locks in multi-year savings.</t>
        </is>
      </c>
      <c r="C7" s="84" t="n"/>
      <c r="D7" s="84" t="n"/>
      <c r="E7" s="84" t="n"/>
      <c r="F7" s="84" t="n"/>
      <c r="G7" s="85" t="n"/>
    </row>
    <row r="8" ht="22" customHeight="1">
      <c r="A8" s="5" t="inlineStr">
        <is>
          <t>Formula Automation</t>
        </is>
      </c>
      <c r="B8" s="6" t="inlineStr">
        <is>
          <t>All budget variances, amortization schedules, unassigned seat waste, tender weighted rankings, and contract countdowns update dynamically.</t>
        </is>
      </c>
      <c r="C8" s="84" t="n"/>
      <c r="D8" s="84" t="n"/>
      <c r="E8" s="84" t="n"/>
      <c r="F8" s="84" t="n"/>
      <c r="G8" s="85" t="n"/>
    </row>
    <row r="10" ht="24" customHeight="1">
      <c r="A10" s="3" t="inlineStr">
        <is>
          <t>MODULE DIRECTORY (14 SHEETS)</t>
        </is>
      </c>
    </row>
    <row r="11" ht="20" customHeight="1">
      <c r="A11" s="4" t="inlineStr">
        <is>
          <t>Topic / Sheet</t>
        </is>
      </c>
      <c r="B11" s="4" t="inlineStr">
        <is>
          <t>Description / Guidance</t>
        </is>
      </c>
      <c r="C11" s="82" t="n"/>
      <c r="D11" s="82" t="n"/>
      <c r="E11" s="82" t="n"/>
      <c r="F11" s="82" t="n"/>
      <c r="G11" s="83" t="n"/>
    </row>
    <row r="12" ht="22" customHeight="1">
      <c r="A12" s="5" t="inlineStr">
        <is>
          <t>1. Executive FinOps Dashboard</t>
        </is>
      </c>
      <c r="B12" s="6" t="inlineStr">
        <is>
          <t>High-level CIO/CFO summary with total spend vs budget, Capex/Opex ratio, monthly expenditure trend chart, and department pie chart.</t>
        </is>
      </c>
      <c r="C12" s="84" t="n"/>
      <c r="D12" s="84" t="n"/>
      <c r="E12" s="84" t="n"/>
      <c r="F12" s="84" t="n"/>
      <c r="G12" s="85" t="n"/>
    </row>
    <row r="13" ht="22" customHeight="1">
      <c r="A13" s="5" t="inlineStr">
        <is>
          <t>2. Capex vs Opex Master</t>
        </is>
      </c>
      <c r="B13" s="6" t="inlineStr">
        <is>
          <t>Detailed capital expenditure vs operational expenditure ledger with monthly depreciation and budget variance formulas.</t>
        </is>
      </c>
      <c r="C13" s="84" t="n"/>
      <c r="D13" s="84" t="n"/>
      <c r="E13" s="84" t="n"/>
      <c r="F13" s="84" t="n"/>
      <c r="G13" s="85" t="n"/>
    </row>
    <row r="14" ht="22" customHeight="1">
      <c r="A14" s="5" t="inlineStr">
        <is>
          <t>3. SaaS Rationalization</t>
        </is>
      </c>
      <c r="B14" s="6" t="inlineStr">
        <is>
          <t>Catalog of all corporate software subscriptions, detecting duplicate tools, unassigned licenses, and projected annual savings.</t>
        </is>
      </c>
      <c r="C14" s="84" t="n"/>
      <c r="D14" s="84" t="n"/>
      <c r="E14" s="84" t="n"/>
      <c r="F14" s="84" t="n"/>
      <c r="G14" s="85" t="n"/>
    </row>
    <row r="15" ht="22" customHeight="1">
      <c r="A15" s="5" t="inlineStr">
        <is>
          <t>4. Vendor RFP &amp; Tender Scoring</t>
        </is>
      </c>
      <c r="B15" s="6" t="inlineStr">
        <is>
          <t>Tender scoring matrix with weighted criteria (Technical, Pricing TCO, SLA, Stability) and automated winner determination.</t>
        </is>
      </c>
      <c r="C15" s="84" t="n"/>
      <c r="D15" s="84" t="n"/>
      <c r="E15" s="84" t="n"/>
      <c r="F15" s="84" t="n"/>
      <c r="G15" s="85" t="n"/>
    </row>
    <row r="16" ht="22" customHeight="1">
      <c r="A16" s="5" t="inlineStr">
        <is>
          <t>5. Hardware Amortization</t>
        </is>
      </c>
      <c r="B16" s="6" t="inlineStr">
        <is>
          <t>Fixed asset depreciation register (Straight-line) calculating accumulated depreciation, current net book value, and replacement years.</t>
        </is>
      </c>
      <c r="C16" s="84" t="n"/>
      <c r="D16" s="84" t="n"/>
      <c r="E16" s="84" t="n"/>
      <c r="F16" s="84" t="n"/>
      <c r="G16" s="85" t="n"/>
    </row>
    <row r="17" ht="22" customHeight="1">
      <c r="A17" s="5" t="inlineStr">
        <is>
          <t>6. PO to Invoice Reconcile</t>
        </is>
      </c>
      <c r="B17" s="6" t="inlineStr">
        <is>
          <t>3-way reconciliation (PO vs Delivery vs Invoice) detecting billing discrepancies and over-charges.</t>
        </is>
      </c>
      <c r="C17" s="84" t="n"/>
      <c r="D17" s="84" t="n"/>
      <c r="E17" s="84" t="n"/>
      <c r="F17" s="84" t="n"/>
      <c r="G17" s="85" t="n"/>
    </row>
    <row r="18" ht="22" customHeight="1">
      <c r="A18" s="5" t="inlineStr">
        <is>
          <t>7. Contract Renewal Calendar</t>
        </is>
      </c>
      <c r="B18" s="6" t="inlineStr">
        <is>
          <t>Master contract registry with automated countdowns (`Days to Expiry`) and renewal review triggers.</t>
        </is>
      </c>
      <c r="C18" s="84" t="n"/>
      <c r="D18" s="84" t="n"/>
      <c r="E18" s="84" t="n"/>
      <c r="F18" s="84" t="n"/>
      <c r="G18" s="85" t="n"/>
    </row>
    <row r="19" ht="22" customHeight="1">
      <c r="A19" s="5" t="inlineStr">
        <is>
          <t>8. Cost Savings Log</t>
        </is>
      </c>
      <c r="B19" s="6" t="inlineStr">
        <is>
          <t>Tracker for executed cost reduction initiatives (cloud rightsizing, tier renegotiation, license cleanups) with realized savings %.</t>
        </is>
      </c>
      <c r="C19" s="84" t="n"/>
      <c r="D19" s="84" t="n"/>
      <c r="E19" s="84" t="n"/>
      <c r="F19" s="84" t="n"/>
      <c r="G19" s="85" t="n"/>
    </row>
    <row r="20" ht="22" customHeight="1">
      <c r="A20" s="5" t="inlineStr">
        <is>
          <t>9. Vendor Governance &amp; Risk</t>
        </is>
      </c>
      <c r="B20" s="6" t="inlineStr">
        <is>
          <t>Supplier tiering (Tier 1 Strategic to Tier 3 Commodity), financial dependency risks, and executive contacts.</t>
        </is>
      </c>
      <c r="C20" s="84" t="n"/>
      <c r="D20" s="84" t="n"/>
      <c r="E20" s="84" t="n"/>
      <c r="F20" s="84" t="n"/>
      <c r="G20" s="85" t="n"/>
    </row>
    <row r="21" ht="22" customHeight="1">
      <c r="A21" s="5" t="inlineStr">
        <is>
          <t>10. Software License Audit</t>
        </is>
      </c>
      <c r="B21" s="6" t="inlineStr">
        <is>
          <t>True-up risk register for enterprise vendors (Microsoft, Oracle, VMware, SAP) measuring deployment deltas and penalty exposures.</t>
        </is>
      </c>
      <c r="C21" s="84" t="n"/>
      <c r="D21" s="84" t="n"/>
      <c r="E21" s="84" t="n"/>
      <c r="F21" s="84" t="n"/>
      <c r="G21" s="85" t="n"/>
    </row>
    <row r="22" ht="22" customHeight="1">
      <c r="A22" s="5" t="inlineStr">
        <is>
          <t>11. Telecom &amp; Leased Lines</t>
        </is>
      </c>
      <c r="B22" s="6" t="inlineStr">
        <is>
          <t>Bandwidth circuits, dedicated leased lines, and SLA downtime penalty credit claims.</t>
        </is>
      </c>
      <c r="C22" s="84" t="n"/>
      <c r="D22" s="84" t="n"/>
      <c r="E22" s="84" t="n"/>
      <c r="F22" s="84" t="n"/>
      <c r="G22" s="85" t="n"/>
    </row>
    <row r="23" ht="22" customHeight="1">
      <c r="A23" s="5" t="inlineStr">
        <is>
          <t>12. PR to PO Lead Time</t>
        </is>
      </c>
      <c r="B23" s="6" t="inlineStr">
        <is>
          <t>Procurement process velocity tracking days from Purchase Requisition submission to PO dispatch.</t>
        </is>
      </c>
      <c r="C23" s="84" t="n"/>
      <c r="D23" s="84" t="n"/>
      <c r="E23" s="84" t="n"/>
      <c r="F23" s="84" t="n"/>
      <c r="G23" s="85" t="n"/>
    </row>
    <row r="24" ht="22" customHeight="1">
      <c r="A24" s="5" t="inlineStr">
        <is>
          <t>13. Strategic FinOps Scorecard</t>
        </is>
      </c>
      <c r="B24" s="6" t="inlineStr">
        <is>
          <t>Consolidated executive scorecard evaluating 12 strategic IT procurement and financial health metrics.</t>
        </is>
      </c>
      <c r="C24" s="84" t="n"/>
      <c r="D24" s="84" t="n"/>
      <c r="E24" s="84" t="n"/>
      <c r="F24" s="84" t="n"/>
      <c r="G24" s="85" t="n"/>
    </row>
    <row r="26" ht="24" customHeight="1">
      <c r="A26" s="3" t="inlineStr">
        <is>
          <t>FINANCIAL CLASSIFICATION RULES</t>
        </is>
      </c>
    </row>
    <row r="27" ht="20" customHeight="1">
      <c r="A27" s="4" t="inlineStr">
        <is>
          <t>Topic / Sheet</t>
        </is>
      </c>
      <c r="B27" s="4" t="inlineStr">
        <is>
          <t>Description / Guidance</t>
        </is>
      </c>
      <c r="C27" s="82" t="n"/>
      <c r="D27" s="82" t="n"/>
      <c r="E27" s="82" t="n"/>
      <c r="F27" s="82" t="n"/>
      <c r="G27" s="83" t="n"/>
    </row>
    <row r="28" ht="22" customHeight="1">
      <c r="A28" s="5" t="inlineStr">
        <is>
          <t>Capex (Capital Expenditure)</t>
        </is>
      </c>
      <c r="B28" s="6" t="inlineStr">
        <is>
          <t>Purchased hardware (servers, network switches, laptops), permanent data center infrastructure, capitalized software development.</t>
        </is>
      </c>
      <c r="C28" s="84" t="n"/>
      <c r="D28" s="84" t="n"/>
      <c r="E28" s="84" t="n"/>
      <c r="F28" s="84" t="n"/>
      <c r="G28" s="85" t="n"/>
    </row>
    <row r="29" ht="22" customHeight="1">
      <c r="A29" s="5" t="inlineStr">
        <is>
          <t>Opex (Operating Expenditure)</t>
        </is>
      </c>
      <c r="B29" s="6" t="inlineStr">
        <is>
          <t>Cloud infrastructure (AWS/Azure/GCP), SaaS subscriptions, internet bandwidth, OEM support agreements, external consultants.</t>
        </is>
      </c>
      <c r="C29" s="84" t="n"/>
      <c r="D29" s="84" t="n"/>
      <c r="E29" s="84" t="n"/>
      <c r="F29" s="84" t="n"/>
      <c r="G29" s="85" t="n"/>
    </row>
  </sheetData>
  <mergeCells count="26">
    <mergeCell ref="B14:G14"/>
    <mergeCell ref="B17:G17"/>
    <mergeCell ref="B23:G23"/>
    <mergeCell ref="A4:G4"/>
    <mergeCell ref="B8:G8"/>
    <mergeCell ref="B13:G13"/>
    <mergeCell ref="B29:G29"/>
    <mergeCell ref="A10:G10"/>
    <mergeCell ref="B19:G19"/>
    <mergeCell ref="B28:G28"/>
    <mergeCell ref="B15:G15"/>
    <mergeCell ref="B6:G6"/>
    <mergeCell ref="B24:G24"/>
    <mergeCell ref="B20:G20"/>
    <mergeCell ref="A1:G1"/>
    <mergeCell ref="B5:G5"/>
    <mergeCell ref="B7:G7"/>
    <mergeCell ref="B16:G16"/>
    <mergeCell ref="B22:G22"/>
    <mergeCell ref="B27:G27"/>
    <mergeCell ref="A26:G26"/>
    <mergeCell ref="A2:G2"/>
    <mergeCell ref="B12:G12"/>
    <mergeCell ref="B18:G18"/>
    <mergeCell ref="B21:G21"/>
    <mergeCell ref="B11:G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34" customWidth="1" min="3" max="3"/>
    <col width="22" customWidth="1" min="4" max="4"/>
    <col width="18" customWidth="1" min="5" max="5"/>
    <col width="24" customWidth="1" min="6" max="6"/>
    <col width="16" customWidth="1" min="7" max="7"/>
    <col width="25" customWidth="1" min="8" max="8"/>
    <col width="14" customWidth="1" min="9" max="9"/>
    <col width="40" customWidth="1" min="10" max="10"/>
    <col width="12" customWidth="1" min="11" max="11"/>
    <col width="12" customWidth="1" min="12" max="12"/>
  </cols>
  <sheetData>
    <row r="1" ht="36" customHeight="1">
      <c r="A1" s="1" t="inlineStr">
        <is>
          <t>IT PROCUREMENT &amp; FINANCIAL EXECUTIVE COCKPIT</t>
        </is>
      </c>
    </row>
    <row r="2" ht="20" customHeight="1">
      <c r="A2" s="2" t="inlineStr">
        <is>
          <t>Annual Budget Execution, Capex/Opex Ratio, SaaS Waste Elimination &amp; Cost Optimization</t>
        </is>
      </c>
    </row>
    <row r="3" ht="10" customHeight="1"/>
    <row r="4">
      <c r="A4" s="112" t="inlineStr">
        <is>
          <t>ANNUAL IT BUDGET</t>
        </is>
      </c>
      <c r="B4" s="87" t="n"/>
      <c r="C4" s="88" t="n"/>
      <c r="D4" s="113" t="inlineStr">
        <is>
          <t>ACTUAL SPEND YTD</t>
        </is>
      </c>
      <c r="E4" s="87" t="n"/>
      <c r="F4" s="88" t="n"/>
      <c r="G4" s="114" t="inlineStr">
        <is>
          <t>NET BUDGET VARIANCE</t>
        </is>
      </c>
      <c r="H4" s="87" t="n"/>
      <c r="I4" s="88" t="n"/>
      <c r="J4" s="112" t="inlineStr">
        <is>
          <t>IDENTIFIED SAAS WASTE</t>
        </is>
      </c>
      <c r="K4" s="87" t="n"/>
      <c r="L4" s="88" t="n"/>
    </row>
    <row r="5">
      <c r="A5" s="115">
        <f>SUM('Capex vs Opex Master'!D10:D30)</f>
        <v/>
      </c>
      <c r="C5" s="92" t="n"/>
      <c r="D5" s="116">
        <f>SUM('Capex vs Opex Master'!E10:E30)</f>
        <v/>
      </c>
      <c r="F5" s="92" t="n"/>
      <c r="G5" s="117">
        <f>A5-D5</f>
        <v/>
      </c>
      <c r="I5" s="92" t="n"/>
      <c r="J5" s="118">
        <f>SUM('SaaS Rationalization'!I10:I25)</f>
        <v/>
      </c>
      <c r="L5" s="92" t="n"/>
    </row>
    <row r="6">
      <c r="A6" s="96" t="inlineStr">
        <is>
          <t>Automated FinOps Metric</t>
        </is>
      </c>
      <c r="B6" s="97" t="n"/>
      <c r="C6" s="98" t="n"/>
      <c r="D6" s="99" t="inlineStr">
        <is>
          <t>Automated FinOps Metric</t>
        </is>
      </c>
      <c r="E6" s="97" t="n"/>
      <c r="F6" s="98" t="n"/>
      <c r="G6" s="100" t="inlineStr">
        <is>
          <t>Automated FinOps Metric</t>
        </is>
      </c>
      <c r="H6" s="97" t="n"/>
      <c r="I6" s="98" t="n"/>
      <c r="J6" s="96" t="inlineStr">
        <is>
          <t>Automated FinOps Metric</t>
        </is>
      </c>
      <c r="K6" s="97" t="n"/>
      <c r="L6" s="98" t="n"/>
    </row>
    <row r="7" ht="10" customHeight="1"/>
    <row r="8">
      <c r="A8" s="119" t="inlineStr">
        <is>
          <t>OPEX VS CAPEX RATIO</t>
        </is>
      </c>
      <c r="B8" s="87" t="n"/>
      <c r="C8" s="88" t="n"/>
      <c r="D8" s="114" t="inlineStr">
        <is>
          <t>REALIZED COST SAVINGS</t>
        </is>
      </c>
      <c r="E8" s="87" t="n"/>
      <c r="F8" s="88" t="n"/>
      <c r="G8" s="112" t="inlineStr">
        <is>
          <t>CONTRACTS EXPIRING &lt;= 60D</t>
        </is>
      </c>
      <c r="H8" s="87" t="n"/>
      <c r="I8" s="88" t="n"/>
      <c r="J8" s="113" t="inlineStr">
        <is>
          <t>ACTIVE VENDOR CONTRACTS</t>
        </is>
      </c>
      <c r="K8" s="87" t="n"/>
      <c r="L8" s="88" t="n"/>
    </row>
    <row r="9">
      <c r="A9" s="120">
        <f>SUMIF('Capex vs Opex Master'!C10:C30, "Opex", 'Capex vs Opex Master'!E10:E30)/MAX(1, SUM('Capex vs Opex Master'!E10:E30))</f>
        <v/>
      </c>
      <c r="C9" s="92" t="n"/>
      <c r="D9" s="117">
        <f>SUM('Cost Savings Log'!E10:E25)</f>
        <v/>
      </c>
      <c r="F9" s="92" t="n"/>
      <c r="G9" s="121">
        <f>COUNTIF('Contract Renewals'!G10:G25, "Urgent Action") + COUNTIF('Contract Renewals'!G10:G25, "Review Approaching")</f>
        <v/>
      </c>
      <c r="I9" s="92" t="n"/>
      <c r="J9" s="122">
        <f>COUNTA('Contract Renewals'!A10:A25)</f>
        <v/>
      </c>
      <c r="L9" s="92" t="n"/>
    </row>
    <row r="10">
      <c r="A10" s="105" t="inlineStr">
        <is>
          <t>Automated FinOps Metric</t>
        </is>
      </c>
      <c r="B10" s="97" t="n"/>
      <c r="C10" s="98" t="n"/>
      <c r="D10" s="100" t="inlineStr">
        <is>
          <t>Automated FinOps Metric</t>
        </is>
      </c>
      <c r="E10" s="97" t="n"/>
      <c r="F10" s="98" t="n"/>
      <c r="G10" s="96" t="inlineStr">
        <is>
          <t>Automated FinOps Metric</t>
        </is>
      </c>
      <c r="H10" s="97" t="n"/>
      <c r="I10" s="98" t="n"/>
      <c r="J10" s="99" t="inlineStr">
        <is>
          <t>Automated FinOps Metric</t>
        </is>
      </c>
      <c r="K10" s="97" t="n"/>
      <c r="L10" s="98" t="n"/>
    </row>
    <row r="11" ht="16" customHeight="1"/>
    <row r="12" ht="22" customHeight="1">
      <c r="A12" s="28" t="inlineStr">
        <is>
          <t>MONTHLY IT SPEND: BUDGET VS ACTUAL ($K)</t>
        </is>
      </c>
      <c r="H12" s="28" t="inlineStr">
        <is>
          <t>SPEND BY IT CATEGORY</t>
        </is>
      </c>
    </row>
    <row r="13" ht="14" customHeight="1">
      <c r="A13" s="29" t="inlineStr">
        <is>
          <t>Metric</t>
        </is>
      </c>
      <c r="B13" s="29" t="inlineStr">
        <is>
          <t>Jan</t>
        </is>
      </c>
      <c r="C13" s="29" t="inlineStr">
        <is>
          <t>Feb</t>
        </is>
      </c>
      <c r="D13" s="29" t="inlineStr">
        <is>
          <t>Mar</t>
        </is>
      </c>
      <c r="E13" s="29" t="inlineStr">
        <is>
          <t>Apr</t>
        </is>
      </c>
      <c r="F13" s="29" t="inlineStr">
        <is>
          <t>May</t>
        </is>
      </c>
      <c r="G13" s="29" t="inlineStr">
        <is>
          <t>Jun</t>
        </is>
      </c>
      <c r="H13" s="29" t="inlineStr">
        <is>
          <t>Category</t>
        </is>
      </c>
      <c r="I13" s="29" t="inlineStr">
        <is>
          <t>Spend ($K)</t>
        </is>
      </c>
      <c r="J13" s="29" t="inlineStr">
        <is>
          <t>Sep</t>
        </is>
      </c>
      <c r="K13" s="29" t="inlineStr">
        <is>
          <t>Oct</t>
        </is>
      </c>
      <c r="L13" s="29" t="inlineStr">
        <is>
          <t>Nov</t>
        </is>
      </c>
      <c r="M13" s="29" t="inlineStr">
        <is>
          <t>Dec</t>
        </is>
      </c>
    </row>
    <row r="14" ht="14" customHeight="1">
      <c r="A14" s="29" t="inlineStr">
        <is>
          <t>Budget ($K)</t>
        </is>
      </c>
      <c r="B14" s="30" t="n">
        <v>95</v>
      </c>
      <c r="C14" s="30" t="n">
        <v>95</v>
      </c>
      <c r="D14" s="30" t="n">
        <v>110</v>
      </c>
      <c r="E14" s="30" t="n">
        <v>95</v>
      </c>
      <c r="F14" s="30" t="n">
        <v>95</v>
      </c>
      <c r="G14" s="30" t="n">
        <v>120</v>
      </c>
      <c r="H14" s="30" t="inlineStr">
        <is>
          <t>Cloud &amp; Hosting</t>
        </is>
      </c>
      <c r="I14" s="30" t="n">
        <v>320</v>
      </c>
      <c r="J14" s="30" t="n">
        <v>105</v>
      </c>
      <c r="K14" s="30" t="n">
        <v>95</v>
      </c>
      <c r="L14" s="30" t="n">
        <v>130</v>
      </c>
      <c r="M14" s="30" t="n">
        <v>100</v>
      </c>
    </row>
    <row r="15" ht="14" customHeight="1">
      <c r="A15" s="29" t="inlineStr">
        <is>
          <t>Actual ($K)</t>
        </is>
      </c>
      <c r="B15" s="30" t="n">
        <v>91</v>
      </c>
      <c r="C15" s="30" t="n">
        <v>93</v>
      </c>
      <c r="D15" s="30" t="n">
        <v>104</v>
      </c>
      <c r="E15" s="30" t="n">
        <v>92</v>
      </c>
      <c r="F15" s="30" t="n">
        <v>94</v>
      </c>
      <c r="G15" s="30" t="n">
        <v>115</v>
      </c>
      <c r="H15" s="30" t="inlineStr">
        <is>
          <t>SaaS Software</t>
        </is>
      </c>
      <c r="I15" s="30" t="n">
        <v>245</v>
      </c>
      <c r="J15" s="30" t="n">
        <v>101</v>
      </c>
      <c r="K15" s="30" t="n">
        <v>93</v>
      </c>
      <c r="L15" s="30" t="n">
        <v>122</v>
      </c>
      <c r="M15" s="30" t="n">
        <v>96</v>
      </c>
    </row>
    <row r="16">
      <c r="H16" s="30" t="inlineStr">
        <is>
          <t>Hardware &amp; Devices</t>
        </is>
      </c>
      <c r="I16" s="30" t="n">
        <v>180</v>
      </c>
    </row>
    <row r="17">
      <c r="H17" s="30" t="inlineStr">
        <is>
          <t>Network &amp; Telecom</t>
        </is>
      </c>
      <c r="I17" s="30" t="n">
        <v>85</v>
      </c>
    </row>
    <row r="18">
      <c r="H18" s="30" t="inlineStr">
        <is>
          <t>Professional Services</t>
        </is>
      </c>
      <c r="I18" s="30" t="n">
        <v>65</v>
      </c>
    </row>
    <row r="32" ht="16" customHeight="1"/>
    <row r="33" ht="24" customHeight="1">
      <c r="A33" s="31" t="inlineStr">
        <is>
          <t>IT PROCUREMENT &amp; FINANCIAL GOVERNANCE SCORECARD</t>
        </is>
      </c>
    </row>
    <row r="34" ht="20" customHeight="1">
      <c r="A34" s="32" t="inlineStr">
        <is>
          <t>Financial Pillar</t>
        </is>
      </c>
      <c r="B34" s="32" t="inlineStr">
        <is>
          <t>Strategic Target</t>
        </is>
      </c>
      <c r="C34" s="32" t="inlineStr">
        <is>
          <t>Core Metric</t>
        </is>
      </c>
      <c r="D34" s="32" t="inlineStr">
        <is>
          <t>Benchmark</t>
        </is>
      </c>
      <c r="E34" s="32" t="inlineStr">
        <is>
          <t>Actual Status</t>
        </is>
      </c>
      <c r="F34" s="32" t="inlineStr">
        <is>
          <t>Operational Condition</t>
        </is>
      </c>
      <c r="G34" s="32" t="inlineStr">
        <is>
          <t>Rating</t>
        </is>
      </c>
    </row>
    <row r="35" ht="20" customHeight="1">
      <c r="A35" s="33" t="inlineStr">
        <is>
          <t>Budget Discipline</t>
        </is>
      </c>
      <c r="B35" s="34" t="inlineStr">
        <is>
          <t>&lt;= 0.0% Overspend</t>
        </is>
      </c>
      <c r="C35" s="35" t="inlineStr">
        <is>
          <t>Annual Budget Variance</t>
        </is>
      </c>
      <c r="D35" s="34" t="inlineStr">
        <is>
          <t>FinOps Std: &lt;= 2%</t>
        </is>
      </c>
      <c r="E35" s="34" t="inlineStr">
        <is>
          <t>Under Budget</t>
        </is>
      </c>
      <c r="F35" s="35" t="inlineStr">
        <is>
          <t>Strict Cost Controls</t>
        </is>
      </c>
      <c r="G35" s="36" t="inlineStr">
        <is>
          <t>GREEN</t>
        </is>
      </c>
    </row>
    <row r="36" ht="20" customHeight="1">
      <c r="A36" s="33" t="inlineStr">
        <is>
          <t>SaaS Optimization</t>
        </is>
      </c>
      <c r="B36" s="34" t="inlineStr">
        <is>
          <t>&lt; 5% Waste</t>
        </is>
      </c>
      <c r="C36" s="35" t="inlineStr">
        <is>
          <t>Unassigned Software Seats %</t>
        </is>
      </c>
      <c r="D36" s="34" t="inlineStr">
        <is>
          <t>Top Quartile: &lt; 5%</t>
        </is>
      </c>
      <c r="E36" s="34" t="inlineStr">
        <is>
          <t>4.2%</t>
        </is>
      </c>
      <c r="F36" s="35" t="inlineStr">
        <is>
          <t>Rationalized Suite</t>
        </is>
      </c>
      <c r="G36" s="36" t="inlineStr">
        <is>
          <t>GREEN</t>
        </is>
      </c>
    </row>
    <row r="37" ht="20" customHeight="1">
      <c r="A37" s="33" t="inlineStr">
        <is>
          <t>Vendor Compliance</t>
        </is>
      </c>
      <c r="B37" s="34" t="inlineStr">
        <is>
          <t>&gt;= 95.0% Met</t>
        </is>
      </c>
      <c r="C37" s="35" t="inlineStr">
        <is>
          <t>Contract SLA Adherence Rate</t>
        </is>
      </c>
      <c r="D37" s="34" t="inlineStr">
        <is>
          <t>Standard: 95%</t>
        </is>
      </c>
      <c r="E37" s="34" t="inlineStr">
        <is>
          <t>97.5%</t>
        </is>
      </c>
      <c r="F37" s="35" t="inlineStr">
        <is>
          <t>High Vendor Quality</t>
        </is>
      </c>
      <c r="G37" s="36" t="inlineStr">
        <is>
          <t>GREEN</t>
        </is>
      </c>
    </row>
    <row r="38" ht="20" customHeight="1">
      <c r="A38" s="33" t="inlineStr">
        <is>
          <t>Procurement Speed</t>
        </is>
      </c>
      <c r="B38" s="34" t="inlineStr">
        <is>
          <t>&lt;= 7 Days</t>
        </is>
      </c>
      <c r="C38" s="35" t="inlineStr">
        <is>
          <t>PR to PO Issuance Lead Time</t>
        </is>
      </c>
      <c r="D38" s="34" t="inlineStr">
        <is>
          <t>Benchmark: 8 Days</t>
        </is>
      </c>
      <c r="E38" s="34" t="inlineStr">
        <is>
          <t>5.2 Days</t>
        </is>
      </c>
      <c r="F38" s="35" t="inlineStr">
        <is>
          <t>Agile Sourcing</t>
        </is>
      </c>
      <c r="G38" s="36" t="inlineStr">
        <is>
          <t>GREEN</t>
        </is>
      </c>
    </row>
    <row r="39" ht="20" customHeight="1">
      <c r="A39" s="33" t="inlineStr">
        <is>
          <t>Contract Governance</t>
        </is>
      </c>
      <c r="B39" s="34" t="inlineStr">
        <is>
          <t>Zero Auto-Renew Miss</t>
        </is>
      </c>
      <c r="C39" s="35" t="inlineStr">
        <is>
          <t>Timely Renewal Review Notification</t>
        </is>
      </c>
      <c r="D39" s="34" t="inlineStr">
        <is>
          <t>Audit Std: 100%</t>
        </is>
      </c>
      <c r="E39" s="34" t="inlineStr">
        <is>
          <t>100.0%</t>
        </is>
      </c>
      <c r="F39" s="35" t="inlineStr">
        <is>
          <t>Full Visibility</t>
        </is>
      </c>
      <c r="G39" s="36" t="inlineStr">
        <is>
          <t>GREEN</t>
        </is>
      </c>
    </row>
    <row r="40" ht="20" customHeight="1">
      <c r="A40" s="33" t="inlineStr">
        <is>
          <t>3-Way Reconciliation</t>
        </is>
      </c>
      <c r="B40" s="34" t="inlineStr">
        <is>
          <t>100.0% Matched</t>
        </is>
      </c>
      <c r="C40" s="35" t="inlineStr">
        <is>
          <t>PO to Invoice Verification</t>
        </is>
      </c>
      <c r="D40" s="34" t="inlineStr">
        <is>
          <t>Financial Std: 100%</t>
        </is>
      </c>
      <c r="E40" s="34" t="inlineStr">
        <is>
          <t>100.0%</t>
        </is>
      </c>
      <c r="F40" s="35" t="inlineStr">
        <is>
          <t>Clean Ledger</t>
        </is>
      </c>
      <c r="G40" s="36" t="inlineStr">
        <is>
          <t>GREEN</t>
        </is>
      </c>
    </row>
    <row r="48">
      <c r="B48" s="106" t="inlineStr">
        <is>
          <t>Monthly Cloud Cost Optimization &amp; Committed Use Discount (%)</t>
        </is>
      </c>
      <c r="G48" s="106" t="inlineStr">
        <is>
          <t>IT Procurement &amp; Cloud FinOps Maturity Index</t>
        </is>
      </c>
    </row>
    <row r="49">
      <c r="B49" s="107" t="inlineStr">
        <is>
          <t>Month</t>
        </is>
      </c>
      <c r="C49" s="107" t="inlineStr">
        <is>
          <t>Target CUD Coverage %</t>
        </is>
      </c>
      <c r="D49" s="107" t="inlineStr">
        <is>
          <t>Actual CUD Attainment %</t>
        </is>
      </c>
      <c r="E49" s="107" t="inlineStr">
        <is>
          <t>Procurement Cost Savings %</t>
        </is>
      </c>
      <c r="G49" s="107" t="inlineStr">
        <is>
          <t>Operational Capability Pillar</t>
        </is>
      </c>
      <c r="H49" s="107" t="inlineStr">
        <is>
          <t>Benchmark</t>
        </is>
      </c>
      <c r="I49" s="107" t="inlineStr">
        <is>
          <t>Current Attainment</t>
        </is>
      </c>
    </row>
    <row r="50">
      <c r="B50" s="108" t="inlineStr">
        <is>
          <t>May</t>
        </is>
      </c>
      <c r="C50" s="109" t="n">
        <v>75</v>
      </c>
      <c r="D50" s="109" t="n">
        <v>77.2</v>
      </c>
      <c r="E50" s="109" t="n">
        <v>14.5</v>
      </c>
      <c r="G50" s="110" t="inlineStr">
        <is>
          <t>Cloud Tagging Governance</t>
        </is>
      </c>
      <c r="H50" s="111" t="n">
        <v>4.2</v>
      </c>
      <c r="I50" s="111" t="n">
        <v>4.8</v>
      </c>
    </row>
    <row r="51">
      <c r="B51" s="108" t="inlineStr">
        <is>
          <t>Jun</t>
        </is>
      </c>
      <c r="C51" s="109" t="n">
        <v>80</v>
      </c>
      <c r="D51" s="109" t="n">
        <v>82</v>
      </c>
      <c r="E51" s="109" t="n">
        <v>16.8</v>
      </c>
      <c r="G51" s="110" t="inlineStr">
        <is>
          <t>Reserved Instance Utilization</t>
        </is>
      </c>
      <c r="H51" s="111" t="n">
        <v>4.5</v>
      </c>
      <c r="I51" s="111" t="n">
        <v>4.9</v>
      </c>
    </row>
    <row r="52">
      <c r="B52" s="108" t="inlineStr">
        <is>
          <t>Jul</t>
        </is>
      </c>
      <c r="C52" s="109" t="n">
        <v>85</v>
      </c>
      <c r="D52" s="109" t="n">
        <v>87.5</v>
      </c>
      <c r="E52" s="109" t="n">
        <v>19.2</v>
      </c>
      <c r="G52" s="110" t="inlineStr">
        <is>
          <t>Vendor SLA Penalty Tracking</t>
        </is>
      </c>
      <c r="H52" s="111" t="n">
        <v>4</v>
      </c>
      <c r="I52" s="111" t="n">
        <v>4.5</v>
      </c>
    </row>
    <row r="53">
      <c r="B53" s="108" t="inlineStr">
        <is>
          <t>Aug</t>
        </is>
      </c>
      <c r="C53" s="109" t="n">
        <v>85</v>
      </c>
      <c r="D53" s="109" t="n">
        <v>86.8</v>
      </c>
      <c r="E53" s="109" t="n">
        <v>18.6</v>
      </c>
      <c r="G53" s="110" t="inlineStr">
        <is>
          <t>Software License Compliance</t>
        </is>
      </c>
      <c r="H53" s="111" t="n">
        <v>4.2</v>
      </c>
      <c r="I53" s="111" t="n">
        <v>4.7</v>
      </c>
    </row>
    <row r="54">
      <c r="B54" s="108" t="inlineStr">
        <is>
          <t>Sep</t>
        </is>
      </c>
      <c r="C54" s="109" t="n">
        <v>90</v>
      </c>
      <c r="D54" s="109" t="n">
        <v>92.40000000000001</v>
      </c>
      <c r="E54" s="109" t="n">
        <v>21.5</v>
      </c>
      <c r="G54" s="110" t="inlineStr">
        <is>
          <t>Unit Cost Economics Modeling</t>
        </is>
      </c>
      <c r="H54" s="111" t="n">
        <v>3.8</v>
      </c>
      <c r="I54" s="111" t="n">
        <v>4.4</v>
      </c>
    </row>
    <row r="55">
      <c r="B55" s="108" t="inlineStr">
        <is>
          <t>Oct</t>
        </is>
      </c>
      <c r="C55" s="109" t="n">
        <v>92</v>
      </c>
      <c r="D55" s="109" t="n">
        <v>94.59999999999999</v>
      </c>
      <c r="E55" s="109" t="n">
        <v>23.8</v>
      </c>
      <c r="G55" s="110" t="inlineStr">
        <is>
          <t>Automated Idle Cleanup</t>
        </is>
      </c>
      <c r="H55" s="111" t="n">
        <v>4</v>
      </c>
      <c r="I55" s="111" t="n">
        <v>4.6</v>
      </c>
    </row>
    <row r="72">
      <c r="B72" s="106" t="inlineStr">
        <is>
          <t>Annual IT Budget to Actual Cost Optimization Waterfall (Million USD)</t>
        </is>
      </c>
      <c r="G72" s="106" t="inlineStr">
        <is>
          <t>Monthly Cloud Spend vs FinOps Effective Savings Rate (%)</t>
        </is>
      </c>
    </row>
    <row r="73">
      <c r="B73" s="107" t="inlineStr">
        <is>
          <t>Budget Stage</t>
        </is>
      </c>
      <c r="C73" s="107" t="inlineStr">
        <is>
          <t>Base Level</t>
        </is>
      </c>
      <c r="D73" s="107" t="inlineStr">
        <is>
          <t>Variance Delta</t>
        </is>
      </c>
      <c r="E73" s="107" t="inlineStr">
        <is>
          <t>Cumulative Bridge</t>
        </is>
      </c>
      <c r="G73" s="107" t="inlineStr">
        <is>
          <t>Month</t>
        </is>
      </c>
      <c r="H73" s="107" t="inlineStr">
        <is>
          <t>Gross Cloud Spend ($k)</t>
        </is>
      </c>
      <c r="I73" s="107" t="inlineStr">
        <is>
          <t>Savings Rate %</t>
        </is>
      </c>
      <c r="J73" s="107" t="inlineStr">
        <is>
          <t>Target %</t>
        </is>
      </c>
    </row>
    <row r="74">
      <c r="B74" s="110" t="inlineStr">
        <is>
          <t>Original OpEx Budget</t>
        </is>
      </c>
      <c r="C74" s="123" t="n">
        <v>0</v>
      </c>
      <c r="D74" s="124" t="n">
        <v>48</v>
      </c>
      <c r="E74" s="124" t="n">
        <v>48</v>
      </c>
      <c r="G74" s="110" t="inlineStr">
        <is>
          <t>May</t>
        </is>
      </c>
      <c r="H74" s="124" t="n">
        <v>420</v>
      </c>
      <c r="I74" s="124" t="n">
        <v>18.5</v>
      </c>
      <c r="J74" s="124" t="n">
        <v>20</v>
      </c>
    </row>
    <row r="75">
      <c r="B75" s="110" t="inlineStr">
        <is>
          <t>Cloud Rightsizing</t>
        </is>
      </c>
      <c r="C75" s="124" t="n">
        <v>48</v>
      </c>
      <c r="D75" s="124" t="n">
        <v>-6.8</v>
      </c>
      <c r="E75" s="124" t="n">
        <v>41.2</v>
      </c>
      <c r="G75" s="110" t="inlineStr">
        <is>
          <t>Jun</t>
        </is>
      </c>
      <c r="H75" s="124" t="n">
        <v>415</v>
      </c>
      <c r="I75" s="124" t="n">
        <v>21</v>
      </c>
      <c r="J75" s="124" t="n">
        <v>20</v>
      </c>
    </row>
    <row r="76">
      <c r="B76" s="110" t="inlineStr">
        <is>
          <t>SaaS License Reclamation</t>
        </is>
      </c>
      <c r="C76" s="124" t="n">
        <v>41.2</v>
      </c>
      <c r="D76" s="124" t="n">
        <v>-4.5</v>
      </c>
      <c r="E76" s="124" t="n">
        <v>36.7</v>
      </c>
      <c r="G76" s="110" t="inlineStr">
        <is>
          <t>Jul</t>
        </is>
      </c>
      <c r="H76" s="124" t="n">
        <v>395</v>
      </c>
      <c r="I76" s="124" t="n">
        <v>24.2</v>
      </c>
      <c r="J76" s="124" t="n">
        <v>22</v>
      </c>
    </row>
    <row r="77">
      <c r="B77" s="110" t="inlineStr">
        <is>
          <t>Reserved Instance Commit</t>
        </is>
      </c>
      <c r="C77" s="124" t="n">
        <v>36.7</v>
      </c>
      <c r="D77" s="124" t="n">
        <v>-3.9</v>
      </c>
      <c r="E77" s="124" t="n">
        <v>32.8</v>
      </c>
      <c r="G77" s="110" t="inlineStr">
        <is>
          <t>Aug</t>
        </is>
      </c>
      <c r="H77" s="124" t="n">
        <v>390</v>
      </c>
      <c r="I77" s="124" t="n">
        <v>23.8</v>
      </c>
      <c r="J77" s="124" t="n">
        <v>22</v>
      </c>
    </row>
    <row r="78">
      <c r="B78" s="110" t="inlineStr">
        <is>
          <t>Vendor Rate Renegotiation</t>
        </is>
      </c>
      <c r="C78" s="124" t="n">
        <v>32.8</v>
      </c>
      <c r="D78" s="124" t="n">
        <v>-2.1</v>
      </c>
      <c r="E78" s="124" t="n">
        <v>30.7</v>
      </c>
      <c r="G78" s="110" t="inlineStr">
        <is>
          <t>Sep</t>
        </is>
      </c>
      <c r="H78" s="124" t="n">
        <v>375</v>
      </c>
      <c r="I78" s="124" t="n">
        <v>26.5</v>
      </c>
      <c r="J78" s="124" t="n">
        <v>25</v>
      </c>
    </row>
    <row r="79">
      <c r="B79" s="110" t="inlineStr">
        <is>
          <t>Final Realized OpEx</t>
        </is>
      </c>
      <c r="C79" s="123" t="n">
        <v>0</v>
      </c>
      <c r="D79" s="124" t="n">
        <v>30.7</v>
      </c>
      <c r="E79" s="124" t="n">
        <v>30.7</v>
      </c>
      <c r="G79" s="110" t="inlineStr">
        <is>
          <t>Oct</t>
        </is>
      </c>
      <c r="H79" s="124" t="n">
        <v>360</v>
      </c>
      <c r="I79" s="124" t="n">
        <v>28.4</v>
      </c>
      <c r="J79" s="124" t="n">
        <v>25</v>
      </c>
    </row>
  </sheetData>
  <mergeCells count="29">
    <mergeCell ref="J6:L6"/>
    <mergeCell ref="G10:I10"/>
    <mergeCell ref="G6:I6"/>
    <mergeCell ref="J4:L4"/>
    <mergeCell ref="A1:N1"/>
    <mergeCell ref="A5:C5"/>
    <mergeCell ref="G5:I5"/>
    <mergeCell ref="A33:L33"/>
    <mergeCell ref="A8:C8"/>
    <mergeCell ref="D4:F4"/>
    <mergeCell ref="G4:I4"/>
    <mergeCell ref="D9:F9"/>
    <mergeCell ref="D8:F8"/>
    <mergeCell ref="A4:C4"/>
    <mergeCell ref="A10:C10"/>
    <mergeCell ref="D5:F5"/>
    <mergeCell ref="A2:N2"/>
    <mergeCell ref="A9:C9"/>
    <mergeCell ref="G9:I9"/>
    <mergeCell ref="J8:L8"/>
    <mergeCell ref="D10:F10"/>
    <mergeCell ref="J5:L5"/>
    <mergeCell ref="J10:L10"/>
    <mergeCell ref="H12:L12"/>
    <mergeCell ref="A6:C6"/>
    <mergeCell ref="A12:G12"/>
    <mergeCell ref="G8:I8"/>
    <mergeCell ref="J9:L9"/>
    <mergeCell ref="D6:F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7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16" customWidth="1" min="3" max="3"/>
    <col width="18" customWidth="1" min="4" max="4"/>
    <col width="18" customWidth="1" min="5" max="5"/>
    <col width="16" customWidth="1" min="6" max="6"/>
    <col width="20" customWidth="1" min="7" max="7"/>
    <col width="16" customWidth="1" min="8" max="8"/>
    <col width="24" customWidth="1" min="9" max="9"/>
    <col width="16" customWidth="1" min="10" max="10"/>
    <col width="16" customWidth="1" min="11" max="11"/>
    <col width="18" customWidth="1" min="12" max="12"/>
  </cols>
  <sheetData>
    <row r="1" ht="36" customHeight="1">
      <c r="A1" s="1" t="inlineStr">
        <is>
          <t>CAPITAL (CAPEX) VS OPERATING (OPEX) EXPENDITURE LEDGER</t>
        </is>
      </c>
    </row>
    <row r="2" ht="20" customHeight="1">
      <c r="A2" s="2" t="inlineStr">
        <is>
          <t>Accounting Categorization, Budget vs Actual Spend, Monthly Amortization &amp; Variance</t>
        </is>
      </c>
    </row>
    <row r="3" ht="20" customHeight="1">
      <c r="A3" s="37" t="inlineStr">
        <is>
          <t>TOTAL CAPEX SPEND:</t>
        </is>
      </c>
      <c r="C3" s="38">
        <f>SUMIF(C10:C30, "Capex", E10:E30)</f>
        <v/>
      </c>
      <c r="D3" s="37" t="inlineStr">
        <is>
          <t>TOTAL OPEX SPEND:</t>
        </is>
      </c>
      <c r="F3" s="39">
        <f>SUMIF(C10:C30, "Opex", E10:E30)</f>
        <v/>
      </c>
      <c r="G3" s="37" t="inlineStr">
        <is>
          <t>TOTAL IT BUDGET:</t>
        </is>
      </c>
      <c r="I3" s="40">
        <f>SUM(D10:D30)</f>
        <v/>
      </c>
    </row>
    <row r="9" ht="26" customHeight="1">
      <c r="A9" s="41" t="inlineStr">
        <is>
          <t>Ledger Item Description</t>
        </is>
      </c>
      <c r="B9" s="41" t="inlineStr">
        <is>
          <t>IT Cost Category</t>
        </is>
      </c>
      <c r="C9" s="41" t="inlineStr">
        <is>
          <t>Accounting Class</t>
        </is>
      </c>
      <c r="D9" s="41" t="inlineStr">
        <is>
          <t>Allocated Budget ($)</t>
        </is>
      </c>
      <c r="E9" s="41" t="inlineStr">
        <is>
          <t>Actual Spend ($)</t>
        </is>
      </c>
      <c r="F9" s="41" t="inlineStr">
        <is>
          <t>Variance ($)</t>
        </is>
      </c>
      <c r="G9" s="41" t="inlineStr">
        <is>
          <t>Amortization Term (Mo)</t>
        </is>
      </c>
      <c r="H9" s="41" t="inlineStr">
        <is>
          <t>Monthly Depr ($)</t>
        </is>
      </c>
      <c r="I9" s="41" t="inlineStr">
        <is>
          <t>Owning Department</t>
        </is>
      </c>
      <c r="J9" s="41" t="inlineStr">
        <is>
          <t>Cost Center Code</t>
        </is>
      </c>
      <c r="K9" s="41" t="inlineStr">
        <is>
          <t>Approval Status</t>
        </is>
      </c>
      <c r="L9" s="41" t="inlineStr">
        <is>
          <t>Financial Steward</t>
        </is>
      </c>
    </row>
    <row r="10" ht="20" customHeight="1">
      <c r="A10" s="42" t="inlineStr">
        <is>
          <t>Employee Hardware Refresh (MacBook &amp; ThinkPad)</t>
        </is>
      </c>
      <c r="B10" s="43" t="inlineStr">
        <is>
          <t>Hardware</t>
        </is>
      </c>
      <c r="C10" s="44" t="inlineStr">
        <is>
          <t>Capex</t>
        </is>
      </c>
      <c r="D10" s="45" t="n">
        <v>120000</v>
      </c>
      <c r="E10" s="46" t="n">
        <v>114500</v>
      </c>
      <c r="F10" s="47">
        <f>D10-E10</f>
        <v/>
      </c>
      <c r="G10" s="48" t="n">
        <v>36</v>
      </c>
      <c r="H10" s="45">
        <f>E10/G10</f>
        <v/>
      </c>
      <c r="I10" s="43" t="inlineStr">
        <is>
          <t>IT Workplace Support</t>
        </is>
      </c>
      <c r="J10" s="43" t="inlineStr">
        <is>
          <t>CC-104</t>
        </is>
      </c>
      <c r="K10" s="49" t="inlineStr">
        <is>
          <t>Approved</t>
        </is>
      </c>
      <c r="L10" s="43" t="inlineStr">
        <is>
          <t>Kevin Sanjaya</t>
        </is>
      </c>
    </row>
    <row r="11" ht="20" customHeight="1">
      <c r="A11" s="42" t="inlineStr">
        <is>
          <t>Data Center Core Server Expansion (Dell R750)</t>
        </is>
      </c>
      <c r="B11" s="43" t="inlineStr">
        <is>
          <t>Infrastructure</t>
        </is>
      </c>
      <c r="C11" s="44" t="inlineStr">
        <is>
          <t>Capex</t>
        </is>
      </c>
      <c r="D11" s="45" t="n">
        <v>85000</v>
      </c>
      <c r="E11" s="46" t="n">
        <v>82000</v>
      </c>
      <c r="F11" s="47">
        <f>D11-E11</f>
        <v/>
      </c>
      <c r="G11" s="48" t="n">
        <v>60</v>
      </c>
      <c r="H11" s="45">
        <f>E11/G11</f>
        <v/>
      </c>
      <c r="I11" s="43" t="inlineStr">
        <is>
          <t>IT Infrastructure</t>
        </is>
      </c>
      <c r="J11" s="43" t="inlineStr">
        <is>
          <t>CC-102</t>
        </is>
      </c>
      <c r="K11" s="49" t="inlineStr">
        <is>
          <t>Approved</t>
        </is>
      </c>
      <c r="L11" s="43" t="inlineStr">
        <is>
          <t>Rian Pratama</t>
        </is>
      </c>
    </row>
    <row r="12" ht="20" customHeight="1">
      <c r="A12" s="42" t="inlineStr">
        <is>
          <t>Perimeter Firewall HA Pair (FortiGate 200F)</t>
        </is>
      </c>
      <c r="B12" s="43" t="inlineStr">
        <is>
          <t>Network Security</t>
        </is>
      </c>
      <c r="C12" s="44" t="inlineStr">
        <is>
          <t>Capex</t>
        </is>
      </c>
      <c r="D12" s="45" t="n">
        <v>35000</v>
      </c>
      <c r="E12" s="46" t="n">
        <v>34200</v>
      </c>
      <c r="F12" s="47">
        <f>D12-E12</f>
        <v/>
      </c>
      <c r="G12" s="48" t="n">
        <v>60</v>
      </c>
      <c r="H12" s="45">
        <f>E12/G12</f>
        <v/>
      </c>
      <c r="I12" s="43" t="inlineStr">
        <is>
          <t>IT Security</t>
        </is>
      </c>
      <c r="J12" s="43" t="inlineStr">
        <is>
          <t>CC-103</t>
        </is>
      </c>
      <c r="K12" s="49" t="inlineStr">
        <is>
          <t>Approved</t>
        </is>
      </c>
      <c r="L12" s="43" t="inlineStr">
        <is>
          <t>Rian Pratama</t>
        </is>
      </c>
    </row>
    <row r="13" ht="20" customHeight="1">
      <c r="A13" s="42" t="inlineStr">
        <is>
          <t>AWS Production Cloud Infrastructure (EC2/EKS/RDS)</t>
        </is>
      </c>
      <c r="B13" s="43" t="inlineStr">
        <is>
          <t>Cloud Hosting</t>
        </is>
      </c>
      <c r="C13" s="50" t="inlineStr">
        <is>
          <t>Opex</t>
        </is>
      </c>
      <c r="D13" s="45" t="n">
        <v>220000</v>
      </c>
      <c r="E13" s="46" t="n">
        <v>214000</v>
      </c>
      <c r="F13" s="47">
        <f>D13-E13</f>
        <v/>
      </c>
      <c r="G13" s="48" t="n">
        <v>1</v>
      </c>
      <c r="H13" s="45">
        <f>E13/G13</f>
        <v/>
      </c>
      <c r="I13" s="43" t="inlineStr">
        <is>
          <t>Engineering DevOps</t>
        </is>
      </c>
      <c r="J13" s="43" t="inlineStr">
        <is>
          <t>CC-101</t>
        </is>
      </c>
      <c r="K13" s="49" t="inlineStr">
        <is>
          <t>Approved</t>
        </is>
      </c>
      <c r="L13" s="43" t="inlineStr">
        <is>
          <t>Alex Kurniawan</t>
        </is>
      </c>
    </row>
    <row r="14" ht="20" customHeight="1">
      <c r="A14" s="42" t="inlineStr">
        <is>
          <t>Google Workspace Enterprise Plus (350 Users)</t>
        </is>
      </c>
      <c r="B14" s="43" t="inlineStr">
        <is>
          <t>SaaS Licenses</t>
        </is>
      </c>
      <c r="C14" s="50" t="inlineStr">
        <is>
          <t>Opex</t>
        </is>
      </c>
      <c r="D14" s="45" t="n">
        <v>126000</v>
      </c>
      <c r="E14" s="46" t="n">
        <v>126000</v>
      </c>
      <c r="F14" s="47">
        <f>D14-E14</f>
        <v/>
      </c>
      <c r="G14" s="48" t="n">
        <v>12</v>
      </c>
      <c r="H14" s="45">
        <f>E14/G14</f>
        <v/>
      </c>
      <c r="I14" s="43" t="inlineStr">
        <is>
          <t>Enterprise Productivity</t>
        </is>
      </c>
      <c r="J14" s="43" t="inlineStr">
        <is>
          <t>CC-104</t>
        </is>
      </c>
      <c r="K14" s="49" t="inlineStr">
        <is>
          <t>Approved</t>
        </is>
      </c>
      <c r="L14" s="43" t="inlineStr">
        <is>
          <t>Siti Rahma</t>
        </is>
      </c>
    </row>
    <row r="15" ht="20" customHeight="1">
      <c r="A15" s="42" t="inlineStr">
        <is>
          <t>Microsoft 365 E3 Licenses (120 Users)</t>
        </is>
      </c>
      <c r="B15" s="43" t="inlineStr">
        <is>
          <t>SaaS Licenses</t>
        </is>
      </c>
      <c r="C15" s="50" t="inlineStr">
        <is>
          <t>Opex</t>
        </is>
      </c>
      <c r="D15" s="45" t="n">
        <v>52000</v>
      </c>
      <c r="E15" s="46" t="n">
        <v>51840</v>
      </c>
      <c r="F15" s="47">
        <f>D15-E15</f>
        <v/>
      </c>
      <c r="G15" s="48" t="n">
        <v>12</v>
      </c>
      <c r="H15" s="45">
        <f>E15/G15</f>
        <v/>
      </c>
      <c r="I15" s="43" t="inlineStr">
        <is>
          <t>Enterprise Productivity</t>
        </is>
      </c>
      <c r="J15" s="43" t="inlineStr">
        <is>
          <t>CC-104</t>
        </is>
      </c>
      <c r="K15" s="49" t="inlineStr">
        <is>
          <t>Approved</t>
        </is>
      </c>
      <c r="L15" s="43" t="inlineStr">
        <is>
          <t>Siti Rahma</t>
        </is>
      </c>
    </row>
    <row r="16" ht="20" customHeight="1">
      <c r="A16" s="42" t="inlineStr">
        <is>
          <t>Dedicated Fibre Leased Lines 1Gbps (Primary &amp; Sec)</t>
        </is>
      </c>
      <c r="B16" s="43" t="inlineStr">
        <is>
          <t>Network &amp; Telecom</t>
        </is>
      </c>
      <c r="C16" s="50" t="inlineStr">
        <is>
          <t>Opex</t>
        </is>
      </c>
      <c r="D16" s="45" t="n">
        <v>51600</v>
      </c>
      <c r="E16" s="46" t="n">
        <v>51600</v>
      </c>
      <c r="F16" s="47">
        <f>D16-E16</f>
        <v/>
      </c>
      <c r="G16" s="48" t="n">
        <v>12</v>
      </c>
      <c r="H16" s="45">
        <f>E16/G16</f>
        <v/>
      </c>
      <c r="I16" s="43" t="inlineStr">
        <is>
          <t>IT Infrastructure</t>
        </is>
      </c>
      <c r="J16" s="43" t="inlineStr">
        <is>
          <t>CC-102</t>
        </is>
      </c>
      <c r="K16" s="49" t="inlineStr">
        <is>
          <t>Approved</t>
        </is>
      </c>
      <c r="L16" s="43" t="inlineStr">
        <is>
          <t>Rian Pratama</t>
        </is>
      </c>
    </row>
    <row r="17" ht="20" customHeight="1">
      <c r="A17" s="42" t="inlineStr">
        <is>
          <t>CrowdStrike Falcon EDR Endpoint Protection</t>
        </is>
      </c>
      <c r="B17" s="43" t="inlineStr">
        <is>
          <t>Cybersecurity</t>
        </is>
      </c>
      <c r="C17" s="50" t="inlineStr">
        <is>
          <t>Opex</t>
        </is>
      </c>
      <c r="D17" s="45" t="n">
        <v>45600</v>
      </c>
      <c r="E17" s="46" t="n">
        <v>45600</v>
      </c>
      <c r="F17" s="47">
        <f>D17-E17</f>
        <v/>
      </c>
      <c r="G17" s="48" t="n">
        <v>12</v>
      </c>
      <c r="H17" s="45">
        <f>E17/G17</f>
        <v/>
      </c>
      <c r="I17" s="43" t="inlineStr">
        <is>
          <t>IT Security</t>
        </is>
      </c>
      <c r="J17" s="43" t="inlineStr">
        <is>
          <t>CC-103</t>
        </is>
      </c>
      <c r="K17" s="49" t="inlineStr">
        <is>
          <t>Approved</t>
        </is>
      </c>
      <c r="L17" s="43" t="inlineStr">
        <is>
          <t>Rian Pratama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36" customWidth="1" min="3" max="3"/>
    <col width="16" customWidth="1" min="4" max="4"/>
    <col width="18" customWidth="1" min="5" max="5"/>
    <col width="18" customWidth="1" min="6" max="6"/>
    <col width="16" customWidth="1" min="7" max="7"/>
    <col width="16" customWidth="1" min="8" max="8"/>
    <col width="20" customWidth="1" min="9" max="9"/>
    <col width="24" customWidth="1" min="10" max="10"/>
    <col width="20" customWidth="1" min="11" max="11"/>
    <col width="16" customWidth="1" min="12" max="12"/>
  </cols>
  <sheetData>
    <row r="1" ht="36" customHeight="1">
      <c r="A1" s="1" t="inlineStr">
        <is>
          <t>SAAS APPLICATION RATIONALIZATION &amp; SHADOW IT ELIMINATION</t>
        </is>
      </c>
    </row>
    <row r="2" ht="20" customHeight="1">
      <c r="A2" s="2" t="inlineStr">
        <is>
          <t>License Redundancy, Unassigned Seat Waste, Projected Annual Savings &amp; Consolidation</t>
        </is>
      </c>
    </row>
    <row r="3" ht="20" customHeight="1">
      <c r="A3" s="37" t="inlineStr">
        <is>
          <t>TOTAL IDENTIFIED WASTE:</t>
        </is>
      </c>
      <c r="C3" s="51">
        <f>SUM(I10:I25)</f>
        <v/>
      </c>
      <c r="D3" s="37" t="inlineStr">
        <is>
          <t>PROJECTED ANNUAL SAVINGS:</t>
        </is>
      </c>
      <c r="F3" s="52">
        <f>SUM(K10:K25)</f>
        <v/>
      </c>
      <c r="G3" s="37" t="inlineStr">
        <is>
          <t>SOFTWARE TO CONSOLIDATE:</t>
        </is>
      </c>
      <c r="I3" s="53">
        <f>COUNTIF(J10:J25, "Consolidate") + COUNTIF(J10:J25, "Decommission")</f>
        <v/>
      </c>
    </row>
    <row r="9" ht="26" customHeight="1">
      <c r="A9" s="41" t="inlineStr">
        <is>
          <t>Software Title</t>
        </is>
      </c>
      <c r="B9" s="41" t="inlineStr">
        <is>
          <t>Business Capability</t>
        </is>
      </c>
      <c r="C9" s="41" t="inlineStr">
        <is>
          <t>Functional Category</t>
        </is>
      </c>
      <c r="D9" s="41" t="inlineStr">
        <is>
          <t>Purchased Seats</t>
        </is>
      </c>
      <c r="E9" s="41" t="inlineStr">
        <is>
          <t>Active Assigned Seats</t>
        </is>
      </c>
      <c r="F9" s="41" t="inlineStr">
        <is>
          <t>Unassigned / Idle Seats</t>
        </is>
      </c>
      <c r="G9" s="41" t="inlineStr">
        <is>
          <t>Cost Per Seat ($)</t>
        </is>
      </c>
      <c r="H9" s="41" t="inlineStr">
        <is>
          <t>Total Spend ($)</t>
        </is>
      </c>
      <c r="I9" s="41" t="inlineStr">
        <is>
          <t>Annual Seat Waste ($)</t>
        </is>
      </c>
      <c r="J9" s="41" t="inlineStr">
        <is>
          <t>Rationalization Decision</t>
        </is>
      </c>
      <c r="K9" s="41" t="inlineStr">
        <is>
          <t>Projected Savings ($)</t>
        </is>
      </c>
      <c r="L9" s="41" t="inlineStr">
        <is>
          <t>Action Status</t>
        </is>
      </c>
    </row>
    <row r="10" ht="20" customHeight="1">
      <c r="A10" s="42" t="inlineStr">
        <is>
          <t>Asana Enterprise</t>
        </is>
      </c>
      <c r="B10" s="43" t="inlineStr">
        <is>
          <t>Project Tracking</t>
        </is>
      </c>
      <c r="C10" s="54" t="inlineStr">
        <is>
          <t>Duplicate PM Tool (Overlap with Jira)</t>
        </is>
      </c>
      <c r="D10" s="55" t="n">
        <v>45</v>
      </c>
      <c r="E10" s="55" t="n">
        <v>28</v>
      </c>
      <c r="F10" s="56">
        <f>D10-E10</f>
        <v/>
      </c>
      <c r="G10" s="45" t="n">
        <v>360</v>
      </c>
      <c r="H10" s="46">
        <f>D10*G10</f>
        <v/>
      </c>
      <c r="I10" s="57">
        <f>F10*G10</f>
        <v/>
      </c>
      <c r="J10" s="44" t="inlineStr">
        <is>
          <t>Consolidate into Jira</t>
        </is>
      </c>
      <c r="K10" s="47" t="n">
        <v>16200</v>
      </c>
      <c r="L10" s="43" t="inlineStr">
        <is>
          <t>In Execution</t>
        </is>
      </c>
    </row>
    <row r="11" ht="20" customHeight="1">
      <c r="A11" s="42" t="inlineStr">
        <is>
          <t>Trello Business Class</t>
        </is>
      </c>
      <c r="B11" s="43" t="inlineStr">
        <is>
          <t>Kanban Boards</t>
        </is>
      </c>
      <c r="C11" s="54" t="inlineStr">
        <is>
          <t>Shadow IT (Marketing Department)</t>
        </is>
      </c>
      <c r="D11" s="55" t="n">
        <v>30</v>
      </c>
      <c r="E11" s="55" t="n">
        <v>18</v>
      </c>
      <c r="F11" s="56">
        <f>D11-E11</f>
        <v/>
      </c>
      <c r="G11" s="45" t="n">
        <v>150</v>
      </c>
      <c r="H11" s="46">
        <f>D11*G11</f>
        <v/>
      </c>
      <c r="I11" s="57">
        <f>F11*G11</f>
        <v/>
      </c>
      <c r="J11" s="44" t="inlineStr">
        <is>
          <t>Decommission &amp; Migrate</t>
        </is>
      </c>
      <c r="K11" s="47" t="n">
        <v>4500</v>
      </c>
      <c r="L11" s="43" t="inlineStr">
        <is>
          <t>Approved</t>
        </is>
      </c>
    </row>
    <row r="12" ht="20" customHeight="1">
      <c r="A12" s="42" t="inlineStr">
        <is>
          <t>Miro Enterprise Whiteboard</t>
        </is>
      </c>
      <c r="B12" s="43" t="inlineStr">
        <is>
          <t>Visual Collaboration</t>
        </is>
      </c>
      <c r="C12" s="58" t="inlineStr">
        <is>
          <t>Approved Standard Tool</t>
        </is>
      </c>
      <c r="D12" s="55" t="n">
        <v>120</v>
      </c>
      <c r="E12" s="55" t="n">
        <v>114</v>
      </c>
      <c r="F12" s="56">
        <f>D12-E12</f>
        <v/>
      </c>
      <c r="G12" s="45" t="n">
        <v>192</v>
      </c>
      <c r="H12" s="46">
        <f>D12*G12</f>
        <v/>
      </c>
      <c r="I12" s="57">
        <f>F12*G12</f>
        <v/>
      </c>
      <c r="J12" s="49" t="inlineStr">
        <is>
          <t>Retain Standard</t>
        </is>
      </c>
      <c r="K12" s="47" t="n">
        <v>1152</v>
      </c>
      <c r="L12" s="43" t="inlineStr">
        <is>
          <t>Active</t>
        </is>
      </c>
    </row>
    <row r="13" ht="20" customHeight="1">
      <c r="A13" s="42" t="inlineStr">
        <is>
          <t>Lucidchart Team</t>
        </is>
      </c>
      <c r="B13" s="43" t="inlineStr">
        <is>
          <t>Diagramming</t>
        </is>
      </c>
      <c r="C13" s="54" t="inlineStr">
        <is>
          <t>Overlap with Miro / Visio</t>
        </is>
      </c>
      <c r="D13" s="55" t="n">
        <v>40</v>
      </c>
      <c r="E13" s="55" t="n">
        <v>22</v>
      </c>
      <c r="F13" s="56">
        <f>D13-E13</f>
        <v/>
      </c>
      <c r="G13" s="45" t="n">
        <v>120</v>
      </c>
      <c r="H13" s="46">
        <f>D13*G13</f>
        <v/>
      </c>
      <c r="I13" s="57">
        <f>F13*G13</f>
        <v/>
      </c>
      <c r="J13" s="44" t="inlineStr">
        <is>
          <t>Consolidate</t>
        </is>
      </c>
      <c r="K13" s="47" t="n">
        <v>4800</v>
      </c>
      <c r="L13" s="43" t="inlineStr">
        <is>
          <t>Under Review</t>
        </is>
      </c>
    </row>
    <row r="14" ht="20" customHeight="1">
      <c r="A14" s="42" t="inlineStr">
        <is>
          <t>Zoom Video Webinars</t>
        </is>
      </c>
      <c r="B14" s="43" t="inlineStr">
        <is>
          <t>Video Conferencing</t>
        </is>
      </c>
      <c r="C14" s="54" t="inlineStr">
        <is>
          <t>Overlap with Google Meet Enterprise</t>
        </is>
      </c>
      <c r="D14" s="55" t="n">
        <v>50</v>
      </c>
      <c r="E14" s="55" t="n">
        <v>20</v>
      </c>
      <c r="F14" s="56">
        <f>D14-E14</f>
        <v/>
      </c>
      <c r="G14" s="45" t="n">
        <v>240</v>
      </c>
      <c r="H14" s="46">
        <f>D14*G14</f>
        <v/>
      </c>
      <c r="I14" s="57">
        <f>F14*G14</f>
        <v/>
      </c>
      <c r="J14" s="44" t="inlineStr">
        <is>
          <t>Downgrade Tier</t>
        </is>
      </c>
      <c r="K14" s="47" t="n">
        <v>7200</v>
      </c>
      <c r="L14" s="43" t="inlineStr">
        <is>
          <t>In Execution</t>
        </is>
      </c>
    </row>
    <row r="15" ht="20" customHeight="1">
      <c r="A15" s="42" t="inlineStr">
        <is>
          <t>Adobe Creative Cloud All Apps</t>
        </is>
      </c>
      <c r="B15" s="43" t="inlineStr">
        <is>
          <t>Design &amp; Creative</t>
        </is>
      </c>
      <c r="C15" s="58" t="inlineStr">
        <is>
          <t>Approved Specialized Design</t>
        </is>
      </c>
      <c r="D15" s="55" t="n">
        <v>25</v>
      </c>
      <c r="E15" s="55" t="n">
        <v>24</v>
      </c>
      <c r="F15" s="59">
        <f>D15-E15</f>
        <v/>
      </c>
      <c r="G15" s="45" t="n">
        <v>1020</v>
      </c>
      <c r="H15" s="46">
        <f>D15*G15</f>
        <v/>
      </c>
      <c r="I15" s="57">
        <f>F15*G15</f>
        <v/>
      </c>
      <c r="J15" s="49" t="inlineStr">
        <is>
          <t>Retain Standard</t>
        </is>
      </c>
      <c r="K15" s="47" t="n">
        <v>1020</v>
      </c>
      <c r="L15" s="43" t="inlineStr">
        <is>
          <t>Active</t>
        </is>
      </c>
    </row>
    <row r="16" ht="20" customHeight="1">
      <c r="A16" s="42" t="inlineStr">
        <is>
          <t>Calendly Enterprise</t>
        </is>
      </c>
      <c r="B16" s="43" t="inlineStr">
        <is>
          <t>Meeting Scheduling</t>
        </is>
      </c>
      <c r="C16" s="54" t="inlineStr">
        <is>
          <t>Overlap with Google Calendar Link</t>
        </is>
      </c>
      <c r="D16" s="55" t="n">
        <v>80</v>
      </c>
      <c r="E16" s="55" t="n">
        <v>35</v>
      </c>
      <c r="F16" s="56">
        <f>D16-E16</f>
        <v/>
      </c>
      <c r="G16" s="45" t="n">
        <v>144</v>
      </c>
      <c r="H16" s="46">
        <f>D16*G16</f>
        <v/>
      </c>
      <c r="I16" s="57">
        <f>F16*G16</f>
        <v/>
      </c>
      <c r="J16" s="44" t="inlineStr">
        <is>
          <t>Consolidate to Google</t>
        </is>
      </c>
      <c r="K16" s="47" t="n">
        <v>6480</v>
      </c>
      <c r="L16" s="43" t="inlineStr">
        <is>
          <t>Approved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3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44" customWidth="1" min="9" max="9"/>
    <col width="18" customWidth="1" min="10" max="10"/>
  </cols>
  <sheetData>
    <row r="1" ht="36" customHeight="1">
      <c r="A1" s="1" t="inlineStr">
        <is>
          <t>VENDOR RFP EVALUATION MATRIX &amp; TENDER SCORING (TCO)</t>
        </is>
      </c>
    </row>
    <row r="2" ht="20" customHeight="1">
      <c r="A2" s="2" t="inlineStr">
        <is>
          <t>Multi-Vendor Comparison, Weighted Evaluation Criteria &amp; Automated Winning Recommendation</t>
        </is>
      </c>
    </row>
    <row r="3" ht="20" customHeight="1">
      <c r="A3" s="37" t="inlineStr">
        <is>
          <t>ACTIVE TENDER:</t>
        </is>
      </c>
      <c r="C3" s="60" t="inlineStr">
        <is>
          <t>RFP-2026-004: Enterprise Cloud Contact Center Solution</t>
        </is>
      </c>
      <c r="D3" s="37" t="inlineStr">
        <is>
          <t>ALLOCATED BUDGET:</t>
        </is>
      </c>
      <c r="F3" s="40" t="n">
        <v>85000</v>
      </c>
    </row>
    <row r="8" ht="26" customHeight="1">
      <c r="A8" s="41" t="inlineStr">
        <is>
          <t>Evaluation Criterion</t>
        </is>
      </c>
      <c r="B8" s="41" t="inlineStr">
        <is>
          <t>Weight %</t>
        </is>
      </c>
      <c r="C8" s="41" t="inlineStr">
        <is>
          <t>Vendor A (Genesys)</t>
        </is>
      </c>
      <c r="D8" s="41" t="inlineStr">
        <is>
          <t>Vendor A W-Score</t>
        </is>
      </c>
      <c r="E8" s="41" t="inlineStr">
        <is>
          <t>Vendor B (Talkdesk)</t>
        </is>
      </c>
      <c r="F8" s="41" t="inlineStr">
        <is>
          <t>Vendor B W-Score</t>
        </is>
      </c>
      <c r="G8" s="41" t="inlineStr">
        <is>
          <t>Vendor C (Twilio Flex)</t>
        </is>
      </c>
      <c r="H8" s="41" t="inlineStr">
        <is>
          <t>Vendor C W-Score</t>
        </is>
      </c>
      <c r="I8" s="41" t="inlineStr">
        <is>
          <t>Criterion Guidance</t>
        </is>
      </c>
      <c r="J8" s="41" t="inlineStr">
        <is>
          <t>Technical Assessor</t>
        </is>
      </c>
    </row>
    <row r="9" ht="22" customHeight="1">
      <c r="A9" s="42" t="inlineStr">
        <is>
          <t>Technical &amp; CRM Integration Fit</t>
        </is>
      </c>
      <c r="B9" s="61" t="n">
        <v>0.35</v>
      </c>
      <c r="C9" s="48" t="n">
        <v>92</v>
      </c>
      <c r="D9" s="62">
        <f>C9*B9</f>
        <v/>
      </c>
      <c r="E9" s="48" t="n">
        <v>85</v>
      </c>
      <c r="F9" s="62">
        <f>E9*B9</f>
        <v/>
      </c>
      <c r="G9" s="48" t="n">
        <v>78</v>
      </c>
      <c r="H9" s="62">
        <f>G9*B9</f>
        <v/>
      </c>
      <c r="I9" s="43" t="inlineStr">
        <is>
          <t>Out-of-the-box Salesforce &amp; Zendesk CTI connector</t>
        </is>
      </c>
      <c r="J9" s="43" t="inlineStr">
        <is>
          <t>Alex Kurniawan</t>
        </is>
      </c>
    </row>
    <row r="10" ht="22" customHeight="1">
      <c r="A10" s="42" t="inlineStr">
        <is>
          <t>Total Cost of Ownership (3-Yr TCO)</t>
        </is>
      </c>
      <c r="B10" s="61" t="n">
        <v>0.3</v>
      </c>
      <c r="C10" s="48" t="n">
        <v>80</v>
      </c>
      <c r="D10" s="62">
        <f>C10*B10</f>
        <v/>
      </c>
      <c r="E10" s="48" t="n">
        <v>88</v>
      </c>
      <c r="F10" s="62">
        <f>E10*B10</f>
        <v/>
      </c>
      <c r="G10" s="48" t="n">
        <v>94</v>
      </c>
      <c r="H10" s="62">
        <f>G10*B10</f>
        <v/>
      </c>
      <c r="I10" s="43" t="inlineStr">
        <is>
          <t>Annual subscription + telephony minutes + implementation</t>
        </is>
      </c>
      <c r="J10" s="43" t="inlineStr">
        <is>
          <t>Kevin Sanjaya</t>
        </is>
      </c>
    </row>
    <row r="11" ht="22" customHeight="1">
      <c r="A11" s="42" t="inlineStr">
        <is>
          <t>SLA, Availability &amp; 24x7 Support</t>
        </is>
      </c>
      <c r="B11" s="61" t="n">
        <v>0.2</v>
      </c>
      <c r="C11" s="48" t="n">
        <v>95</v>
      </c>
      <c r="D11" s="62">
        <f>C11*B11</f>
        <v/>
      </c>
      <c r="E11" s="48" t="n">
        <v>90</v>
      </c>
      <c r="F11" s="62">
        <f>E11*B11</f>
        <v/>
      </c>
      <c r="G11" s="48" t="n">
        <v>82</v>
      </c>
      <c r="H11" s="62">
        <f>G11*B11</f>
        <v/>
      </c>
      <c r="I11" s="43" t="inlineStr">
        <is>
          <t>99.99% uptime guarantee with financial penalty clauses</t>
        </is>
      </c>
      <c r="J11" s="43" t="inlineStr">
        <is>
          <t>Rian Pratama</t>
        </is>
      </c>
    </row>
    <row r="12" ht="22" customHeight="1">
      <c r="A12" s="42" t="inlineStr">
        <is>
          <t>Vendor Security &amp; ISO Compliance</t>
        </is>
      </c>
      <c r="B12" s="61" t="n">
        <v>0.15</v>
      </c>
      <c r="C12" s="48" t="n">
        <v>90</v>
      </c>
      <c r="D12" s="62">
        <f>C12*B12</f>
        <v/>
      </c>
      <c r="E12" s="48" t="n">
        <v>88</v>
      </c>
      <c r="F12" s="62">
        <f>E12*B12</f>
        <v/>
      </c>
      <c r="G12" s="48" t="n">
        <v>85</v>
      </c>
      <c r="H12" s="62">
        <f>G12*B12</f>
        <v/>
      </c>
      <c r="I12" s="43" t="inlineStr">
        <is>
          <t>SOC 2 Type II, ISO 27001, PCI-DSS compliance certified</t>
        </is>
      </c>
      <c r="J12" s="43" t="inlineStr">
        <is>
          <t>Rian Pratama</t>
        </is>
      </c>
    </row>
    <row r="13" ht="24" customHeight="1">
      <c r="A13" s="63" t="inlineStr">
        <is>
          <t>FINAL COMPOSITE WEIGHTED SCORE</t>
        </is>
      </c>
      <c r="B13" s="63" t="inlineStr">
        <is>
          <t>100.0%</t>
        </is>
      </c>
      <c r="C13" s="64" t="inlineStr">
        <is>
          <t>-</t>
        </is>
      </c>
      <c r="D13" s="65">
        <f>SUM(D9:D12)</f>
        <v/>
      </c>
      <c r="E13" s="64" t="inlineStr">
        <is>
          <t>-</t>
        </is>
      </c>
      <c r="F13" s="66">
        <f>SUM(F9:F12)</f>
        <v/>
      </c>
      <c r="G13" s="64" t="inlineStr">
        <is>
          <t>-</t>
        </is>
      </c>
      <c r="H13" s="66">
        <f>SUM(H9:H12)</f>
        <v/>
      </c>
      <c r="I13" s="67" t="inlineStr">
        <is>
          <t>WINNER: Vendor A (Genesys Cloud)</t>
        </is>
      </c>
      <c r="J13" s="85" t="n"/>
    </row>
  </sheetData>
  <mergeCells count="5">
    <mergeCell ref="A2:L2"/>
    <mergeCell ref="A1:L1"/>
    <mergeCell ref="I13:J13"/>
    <mergeCell ref="D3:E3"/>
    <mergeCell ref="A3:B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16" customWidth="1" min="3" max="3"/>
    <col width="18" customWidth="1" min="4" max="4"/>
    <col width="16" customWidth="1" min="5" max="5"/>
    <col width="16" customWidth="1" min="6" max="6"/>
    <col width="16" customWidth="1" min="7" max="7"/>
    <col width="18" customWidth="1" min="8" max="8"/>
    <col width="16" customWidth="1" min="9" max="9"/>
    <col width="18" customWidth="1" min="10" max="10"/>
    <col width="20" customWidth="1" min="11" max="11"/>
    <col width="18" customWidth="1" min="12" max="12"/>
  </cols>
  <sheetData>
    <row r="1" ht="36" customHeight="1">
      <c r="A1" s="1" t="inlineStr">
        <is>
          <t>IT HARDWARE CAPITAL ASSET DEPRECIATION &amp; REPLACEMENT SCHEDULE</t>
        </is>
      </c>
    </row>
    <row r="2" ht="20" customHeight="1">
      <c r="A2" s="2" t="inlineStr">
        <is>
          <t>Fixed Asset Accounting (Straight-Line), Accumulated Depreciation, Net Book Value (NBV)</t>
        </is>
      </c>
    </row>
    <row r="3" ht="20" customHeight="1">
      <c r="A3" s="37" t="inlineStr">
        <is>
          <t>TOTAL CAPITALIZED ASSETS:</t>
        </is>
      </c>
      <c r="C3" s="38">
        <f>SUM(D10:D25)</f>
        <v/>
      </c>
      <c r="D3" s="37" t="inlineStr">
        <is>
          <t>CURRENT NET BOOK VALUE:</t>
        </is>
      </c>
      <c r="F3" s="52">
        <f>SUM(H10:H25)</f>
        <v/>
      </c>
      <c r="G3" s="37" t="inlineStr">
        <is>
          <t>MONTHLY DEPRECIATION EXPENSE:</t>
        </is>
      </c>
      <c r="I3" s="40">
        <f>SUM(I10:I25)</f>
        <v/>
      </c>
    </row>
    <row r="9" ht="26" customHeight="1">
      <c r="A9" s="41" t="inlineStr">
        <is>
          <t>Asset Description</t>
        </is>
      </c>
      <c r="B9" s="41" t="inlineStr">
        <is>
          <t>Hardware Class</t>
        </is>
      </c>
      <c r="C9" s="41" t="inlineStr">
        <is>
          <t>Capitalization Date</t>
        </is>
      </c>
      <c r="D9" s="41" t="inlineStr">
        <is>
          <t>Purchase Cost ($)</t>
        </is>
      </c>
      <c r="E9" s="41" t="inlineStr">
        <is>
          <t>Salvage Value ($)</t>
        </is>
      </c>
      <c r="F9" s="41" t="inlineStr">
        <is>
          <t>Useful Life (Yrs)</t>
        </is>
      </c>
      <c r="G9" s="41" t="inlineStr">
        <is>
          <t>Accum Depr ($)</t>
        </is>
      </c>
      <c r="H9" s="41" t="inlineStr">
        <is>
          <t>Net Book Value ($)</t>
        </is>
      </c>
      <c r="I9" s="41" t="inlineStr">
        <is>
          <t>Monthly Depr ($)</t>
        </is>
      </c>
      <c r="J9" s="41" t="inlineStr">
        <is>
          <t>Target Refresh Year</t>
        </is>
      </c>
      <c r="K9" s="41" t="inlineStr">
        <is>
          <t>Asset Condition</t>
        </is>
      </c>
      <c r="L9" s="41" t="inlineStr">
        <is>
          <t>Asset Custodian</t>
        </is>
      </c>
    </row>
    <row r="10" ht="20" customHeight="1">
      <c r="A10" s="42" t="inlineStr">
        <is>
          <t>Employee MacBook Pro 16 Fleet (Batch 2024)</t>
        </is>
      </c>
      <c r="B10" s="43" t="inlineStr">
        <is>
          <t>Laptops &amp; Workplace</t>
        </is>
      </c>
      <c r="C10" s="43" t="inlineStr">
        <is>
          <t>2024-01-15</t>
        </is>
      </c>
      <c r="D10" s="46" t="n">
        <v>85000</v>
      </c>
      <c r="E10" s="45" t="n">
        <v>8500</v>
      </c>
      <c r="F10" s="48" t="n">
        <v>4</v>
      </c>
      <c r="G10" s="45">
        <f>ROUND(MIN(D10-E10, (D10-E10)*((TODAY()-DATEVALUE(C10))/(F10*365.25))),0)</f>
        <v/>
      </c>
      <c r="H10" s="47">
        <f>D10-G10</f>
        <v/>
      </c>
      <c r="I10" s="45">
        <f>(D10-E10)/(F10*12)</f>
        <v/>
      </c>
      <c r="J10" s="69" t="n">
        <v>2028</v>
      </c>
      <c r="K10" s="43" t="inlineStr">
        <is>
          <t>Excellent</t>
        </is>
      </c>
      <c r="L10" s="43" t="inlineStr">
        <is>
          <t>Kevin Sanjaya</t>
        </is>
      </c>
    </row>
    <row r="11" ht="20" customHeight="1">
      <c r="A11" s="42" t="inlineStr">
        <is>
          <t>Employee ThinkPad T14s Fleet (Batch 2023)</t>
        </is>
      </c>
      <c r="B11" s="43" t="inlineStr">
        <is>
          <t>Laptops &amp; Workplace</t>
        </is>
      </c>
      <c r="C11" s="43" t="inlineStr">
        <is>
          <t>2023-06-01</t>
        </is>
      </c>
      <c r="D11" s="46" t="n">
        <v>62000</v>
      </c>
      <c r="E11" s="45" t="n">
        <v>6200</v>
      </c>
      <c r="F11" s="48" t="n">
        <v>4</v>
      </c>
      <c r="G11" s="45">
        <f>ROUND(MIN(D11-E11, (D11-E11)*((TODAY()-DATEVALUE(C11))/(F11*365.25))),0)</f>
        <v/>
      </c>
      <c r="H11" s="47">
        <f>D11-G11</f>
        <v/>
      </c>
      <c r="I11" s="45">
        <f>(D11-E11)/(F11*12)</f>
        <v/>
      </c>
      <c r="J11" s="69" t="n">
        <v>2027</v>
      </c>
      <c r="K11" s="43" t="inlineStr">
        <is>
          <t>Good</t>
        </is>
      </c>
      <c r="L11" s="43" t="inlineStr">
        <is>
          <t>Kevin Sanjaya</t>
        </is>
      </c>
    </row>
    <row r="12" ht="20" customHeight="1">
      <c r="A12" s="42" t="inlineStr">
        <is>
          <t>Dell PowerEdge R750 Blade Chassis (Primary DC)</t>
        </is>
      </c>
      <c r="B12" s="43" t="inlineStr">
        <is>
          <t>Core Servers</t>
        </is>
      </c>
      <c r="C12" s="43" t="inlineStr">
        <is>
          <t>2022-04-10</t>
        </is>
      </c>
      <c r="D12" s="46" t="n">
        <v>94000</v>
      </c>
      <c r="E12" s="45" t="n">
        <v>5000</v>
      </c>
      <c r="F12" s="48" t="n">
        <v>5</v>
      </c>
      <c r="G12" s="45">
        <f>ROUND(MIN(D12-E12, (D12-E12)*((TODAY()-DATEVALUE(C12))/(F12*365.25))),0)</f>
        <v/>
      </c>
      <c r="H12" s="47">
        <f>D12-G12</f>
        <v/>
      </c>
      <c r="I12" s="45">
        <f>(D12-E12)/(F12*12)</f>
        <v/>
      </c>
      <c r="J12" s="69" t="n">
        <v>2027</v>
      </c>
      <c r="K12" s="43" t="inlineStr">
        <is>
          <t>Good</t>
        </is>
      </c>
      <c r="L12" s="43" t="inlineStr">
        <is>
          <t>Rian Pratama</t>
        </is>
      </c>
    </row>
    <row r="13" ht="20" customHeight="1">
      <c r="A13" s="42" t="inlineStr">
        <is>
          <t>Fortinet FortiGate 200F Perimeter Firewalls</t>
        </is>
      </c>
      <c r="B13" s="43" t="inlineStr">
        <is>
          <t>Network &amp; Security</t>
        </is>
      </c>
      <c r="C13" s="43" t="inlineStr">
        <is>
          <t>2023-01-20</t>
        </is>
      </c>
      <c r="D13" s="46" t="n">
        <v>35000</v>
      </c>
      <c r="E13" s="45" t="n">
        <v>2000</v>
      </c>
      <c r="F13" s="48" t="n">
        <v>5</v>
      </c>
      <c r="G13" s="45">
        <f>ROUND(MIN(D13-E13, (D13-E13)*((TODAY()-DATEVALUE(C13))/(F13*365.25))),0)</f>
        <v/>
      </c>
      <c r="H13" s="47">
        <f>D13-G13</f>
        <v/>
      </c>
      <c r="I13" s="45">
        <f>(D13-E13)/(F13*12)</f>
        <v/>
      </c>
      <c r="J13" s="69" t="n">
        <v>2028</v>
      </c>
      <c r="K13" s="43" t="inlineStr">
        <is>
          <t>Excellent</t>
        </is>
      </c>
      <c r="L13" s="43" t="inlineStr">
        <is>
          <t>Rian Pratama</t>
        </is>
      </c>
    </row>
    <row r="14" ht="20" customHeight="1">
      <c r="A14" s="42" t="inlineStr">
        <is>
          <t>Cisco Catalyst 9300 PoE+ Switch Stack</t>
        </is>
      </c>
      <c r="B14" s="43" t="inlineStr">
        <is>
          <t>Network Infrastructure</t>
        </is>
      </c>
      <c r="C14" s="43" t="inlineStr">
        <is>
          <t>2022-06-15</t>
        </is>
      </c>
      <c r="D14" s="46" t="n">
        <v>48000</v>
      </c>
      <c r="E14" s="45" t="n">
        <v>2500</v>
      </c>
      <c r="F14" s="48" t="n">
        <v>5</v>
      </c>
      <c r="G14" s="45">
        <f>ROUND(MIN(D14-E14, (D14-E14)*((TODAY()-DATEVALUE(C14))/(F14*365.25))),0)</f>
        <v/>
      </c>
      <c r="H14" s="47">
        <f>D14-G14</f>
        <v/>
      </c>
      <c r="I14" s="45">
        <f>(D14-E14)/(F14*12)</f>
        <v/>
      </c>
      <c r="J14" s="69" t="n">
        <v>2027</v>
      </c>
      <c r="K14" s="43" t="inlineStr">
        <is>
          <t>Good</t>
        </is>
      </c>
      <c r="L14" s="43" t="inlineStr">
        <is>
          <t>Rian Pratama</t>
        </is>
      </c>
    </row>
    <row r="15" ht="20" customHeight="1">
      <c r="A15" s="42" t="inlineStr">
        <is>
          <t>Synology High-Availability Rack NAS Storage</t>
        </is>
      </c>
      <c r="B15" s="43" t="inlineStr">
        <is>
          <t>Storage Infrastructure</t>
        </is>
      </c>
      <c r="C15" s="43" t="inlineStr">
        <is>
          <t>2021-08-10</t>
        </is>
      </c>
      <c r="D15" s="46" t="n">
        <v>28000</v>
      </c>
      <c r="E15" s="45" t="n">
        <v>1000</v>
      </c>
      <c r="F15" s="48" t="n">
        <v>5</v>
      </c>
      <c r="G15" s="45">
        <f>ROUND(MIN(D15-E15, (D15-E15)*((TODAY()-DATEVALUE(C15))/(F15*365.25))),0)</f>
        <v/>
      </c>
      <c r="H15" s="47">
        <f>D15-G15</f>
        <v/>
      </c>
      <c r="I15" s="45">
        <f>(D15-E15)/(F15*12)</f>
        <v/>
      </c>
      <c r="J15" s="69" t="n">
        <v>2026</v>
      </c>
      <c r="K15" s="43" t="inlineStr">
        <is>
          <t>Fair (Refresh Soon)</t>
        </is>
      </c>
      <c r="L15" s="43" t="inlineStr">
        <is>
          <t>Kevin Sanjaya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8" customWidth="1" min="3" max="3"/>
    <col width="20" customWidth="1" min="4" max="4"/>
    <col width="18" customWidth="1" min="5" max="5"/>
    <col width="18" customWidth="1" min="6" max="6"/>
    <col width="16" customWidth="1" min="7" max="7"/>
    <col width="20" customWidth="1" min="8" max="8"/>
    <col width="18" customWidth="1" min="9" max="9"/>
    <col width="14" customWidth="1" min="10" max="10"/>
    <col width="16" customWidth="1" min="11" max="11"/>
    <col width="18" customWidth="1" min="12" max="12"/>
  </cols>
  <sheetData>
    <row r="1" ht="36" customHeight="1">
      <c r="A1" s="1" t="inlineStr">
        <is>
          <t>PURCHASE ORDER (PO) TO VENDOR INVOICE 3-WAY RECONCILIATION</t>
        </is>
      </c>
    </row>
    <row r="2" ht="20" customHeight="1">
      <c r="A2" s="2" t="inlineStr">
        <is>
          <t>Accounts Payable Verification, Delivery Goods Receipts &amp; Billing Variance Auditing</t>
        </is>
      </c>
    </row>
    <row r="3" ht="20" customHeight="1">
      <c r="A3" s="37" t="inlineStr">
        <is>
          <t>TOTAL PO COMMITMENTS:</t>
        </is>
      </c>
      <c r="C3" s="38">
        <f>SUM(E10:E25)</f>
        <v/>
      </c>
      <c r="D3" s="37" t="inlineStr">
        <is>
          <t>TOTAL INVOICED:</t>
        </is>
      </c>
      <c r="F3" s="39">
        <f>SUM(F10:F25)</f>
        <v/>
      </c>
      <c r="G3" s="37" t="inlineStr">
        <is>
          <t>MATCHED INVOICES:</t>
        </is>
      </c>
      <c r="I3" s="70">
        <f>COUNTIF(H10:H25, "Matched")&amp;" / "&amp;COUNTA(A10:A25)</f>
        <v/>
      </c>
    </row>
    <row r="9" ht="26" customHeight="1">
      <c r="A9" s="41" t="inlineStr">
        <is>
          <t>PO Number</t>
        </is>
      </c>
      <c r="B9" s="41" t="inlineStr">
        <is>
          <t>PO Issue Date</t>
        </is>
      </c>
      <c r="C9" s="41" t="inlineStr">
        <is>
          <t>Vendor Name</t>
        </is>
      </c>
      <c r="D9" s="41" t="inlineStr">
        <is>
          <t>Department</t>
        </is>
      </c>
      <c r="E9" s="41" t="inlineStr">
        <is>
          <t>PO Authorized ($)</t>
        </is>
      </c>
      <c r="F9" s="41" t="inlineStr">
        <is>
          <t>Invoiced Amount ($)</t>
        </is>
      </c>
      <c r="G9" s="41" t="inlineStr">
        <is>
          <t>Variance ($)</t>
        </is>
      </c>
      <c r="H9" s="41" t="inlineStr">
        <is>
          <t>Reconciliation Status</t>
        </is>
      </c>
      <c r="I9" s="41" t="inlineStr">
        <is>
          <t>Goods Receipt (GR) Number</t>
        </is>
      </c>
      <c r="J9" s="41" t="inlineStr">
        <is>
          <t>Invoice Date</t>
        </is>
      </c>
      <c r="K9" s="41" t="inlineStr">
        <is>
          <t>Payment Due Date</t>
        </is>
      </c>
      <c r="L9" s="41" t="inlineStr">
        <is>
          <t>AP Officer</t>
        </is>
      </c>
    </row>
    <row r="10" ht="20" customHeight="1">
      <c r="A10" s="42" t="inlineStr">
        <is>
          <t>PO-2026-081</t>
        </is>
      </c>
      <c r="B10" s="43" t="inlineStr">
        <is>
          <t>2026-02-15</t>
        </is>
      </c>
      <c r="C10" s="71" t="inlineStr">
        <is>
          <t>Dell Technologies Indonesia</t>
        </is>
      </c>
      <c r="D10" s="43" t="inlineStr">
        <is>
          <t>IT Workplace</t>
        </is>
      </c>
      <c r="E10" s="45" t="n">
        <v>61500</v>
      </c>
      <c r="F10" s="46" t="n">
        <v>61500</v>
      </c>
      <c r="G10" s="46">
        <f>E10-F10</f>
        <v/>
      </c>
      <c r="H10" s="69">
        <f>IF(G10=0, "Matched", "Discrepancy")</f>
        <v/>
      </c>
      <c r="I10" s="43" t="inlineStr">
        <is>
          <t>GR-2026-074</t>
        </is>
      </c>
      <c r="J10" s="43" t="inlineStr">
        <is>
          <t>2026-02-28</t>
        </is>
      </c>
      <c r="K10" s="43" t="inlineStr">
        <is>
          <t>2026-03-30</t>
        </is>
      </c>
      <c r="L10" s="43" t="inlineStr">
        <is>
          <t>Dewi Lestari</t>
        </is>
      </c>
    </row>
    <row r="11" ht="20" customHeight="1">
      <c r="A11" s="42" t="inlineStr">
        <is>
          <t>PO-2026-082</t>
        </is>
      </c>
      <c r="B11" s="43" t="inlineStr">
        <is>
          <t>2026-02-18</t>
        </is>
      </c>
      <c r="C11" s="71" t="inlineStr">
        <is>
          <t>Amazon Web Services (AWS)</t>
        </is>
      </c>
      <c r="D11" s="43" t="inlineStr">
        <is>
          <t>Engineering</t>
        </is>
      </c>
      <c r="E11" s="45" t="n">
        <v>17850</v>
      </c>
      <c r="F11" s="46" t="n">
        <v>17850</v>
      </c>
      <c r="G11" s="46">
        <f>E11-F11</f>
        <v/>
      </c>
      <c r="H11" s="69">
        <f>IF(G11=0, "Matched", "Discrepancy")</f>
        <v/>
      </c>
      <c r="I11" s="43" t="inlineStr">
        <is>
          <t>GR-2026-078</t>
        </is>
      </c>
      <c r="J11" s="43" t="inlineStr">
        <is>
          <t>2026-03-02</t>
        </is>
      </c>
      <c r="K11" s="43" t="inlineStr">
        <is>
          <t>2026-03-15</t>
        </is>
      </c>
      <c r="L11" s="43" t="inlineStr">
        <is>
          <t>Dewi Lestari</t>
        </is>
      </c>
    </row>
    <row r="12" ht="20" customHeight="1">
      <c r="A12" s="42" t="inlineStr">
        <is>
          <t>PO-2026-083</t>
        </is>
      </c>
      <c r="B12" s="43" t="inlineStr">
        <is>
          <t>2026-02-20</t>
        </is>
      </c>
      <c r="C12" s="71" t="inlineStr">
        <is>
          <t>PT Telkom Indonesia</t>
        </is>
      </c>
      <c r="D12" s="43" t="inlineStr">
        <is>
          <t>IT Infrastructure</t>
        </is>
      </c>
      <c r="E12" s="45" t="n">
        <v>2800</v>
      </c>
      <c r="F12" s="46" t="n">
        <v>2800</v>
      </c>
      <c r="G12" s="46">
        <f>E12-F12</f>
        <v/>
      </c>
      <c r="H12" s="69">
        <f>IF(G12=0, "Matched", "Discrepancy")</f>
        <v/>
      </c>
      <c r="I12" s="43" t="inlineStr">
        <is>
          <t>GR-2026-080</t>
        </is>
      </c>
      <c r="J12" s="43" t="inlineStr">
        <is>
          <t>2026-03-01</t>
        </is>
      </c>
      <c r="K12" s="43" t="inlineStr">
        <is>
          <t>2026-03-25</t>
        </is>
      </c>
      <c r="L12" s="43" t="inlineStr">
        <is>
          <t>Budi Santoso</t>
        </is>
      </c>
    </row>
    <row r="13" ht="20" customHeight="1">
      <c r="A13" s="42" t="inlineStr">
        <is>
          <t>PO-2026-084</t>
        </is>
      </c>
      <c r="B13" s="43" t="inlineStr">
        <is>
          <t>2026-02-25</t>
        </is>
      </c>
      <c r="C13" s="71" t="inlineStr">
        <is>
          <t>CrowdStrike APJ</t>
        </is>
      </c>
      <c r="D13" s="43" t="inlineStr">
        <is>
          <t>IT Security</t>
        </is>
      </c>
      <c r="E13" s="45" t="n">
        <v>45600</v>
      </c>
      <c r="F13" s="46" t="n">
        <v>45600</v>
      </c>
      <c r="G13" s="46">
        <f>E13-F13</f>
        <v/>
      </c>
      <c r="H13" s="69">
        <f>IF(G13=0, "Matched", "Discrepancy")</f>
        <v/>
      </c>
      <c r="I13" s="43" t="inlineStr">
        <is>
          <t>GR-2026-085</t>
        </is>
      </c>
      <c r="J13" s="43" t="inlineStr">
        <is>
          <t>2026-03-01</t>
        </is>
      </c>
      <c r="K13" s="43" t="inlineStr">
        <is>
          <t>2026-03-31</t>
        </is>
      </c>
      <c r="L13" s="43" t="inlineStr">
        <is>
          <t>Budi Santoso</t>
        </is>
      </c>
    </row>
    <row r="14" ht="20" customHeight="1">
      <c r="A14" s="42" t="inlineStr">
        <is>
          <t>PO-2026-085</t>
        </is>
      </c>
      <c r="B14" s="43" t="inlineStr">
        <is>
          <t>2026-03-01</t>
        </is>
      </c>
      <c r="C14" s="71" t="inlineStr">
        <is>
          <t>Equinix Data Centers</t>
        </is>
      </c>
      <c r="D14" s="43" t="inlineStr">
        <is>
          <t>IT Infrastructure</t>
        </is>
      </c>
      <c r="E14" s="45" t="n">
        <v>4500</v>
      </c>
      <c r="F14" s="46" t="n">
        <v>4500</v>
      </c>
      <c r="G14" s="46">
        <f>E14-F14</f>
        <v/>
      </c>
      <c r="H14" s="69">
        <f>IF(G14=0, "Matched", "Discrepancy")</f>
        <v/>
      </c>
      <c r="I14" s="43" t="inlineStr">
        <is>
          <t>GR-2026-089</t>
        </is>
      </c>
      <c r="J14" s="43" t="inlineStr">
        <is>
          <t>2026-03-05</t>
        </is>
      </c>
      <c r="K14" s="43" t="inlineStr">
        <is>
          <t>2026-04-05</t>
        </is>
      </c>
      <c r="L14" s="43" t="inlineStr">
        <is>
          <t>Dewi Lestari</t>
        </is>
      </c>
    </row>
    <row r="15" ht="20" customHeight="1">
      <c r="A15" s="42" t="inlineStr">
        <is>
          <t>PO-2026-086</t>
        </is>
      </c>
      <c r="B15" s="43" t="inlineStr">
        <is>
          <t>2026-03-04</t>
        </is>
      </c>
      <c r="C15" s="71" t="inlineStr">
        <is>
          <t>SoftwareOne Licensing</t>
        </is>
      </c>
      <c r="D15" s="43" t="inlineStr">
        <is>
          <t>IT Workplace</t>
        </is>
      </c>
      <c r="E15" s="45" t="n">
        <v>12400</v>
      </c>
      <c r="F15" s="46" t="n">
        <v>12400</v>
      </c>
      <c r="G15" s="46">
        <f>E15-F15</f>
        <v/>
      </c>
      <c r="H15" s="69">
        <f>IF(G15=0, "Matched", "Discrepancy")</f>
        <v/>
      </c>
      <c r="I15" s="43" t="inlineStr">
        <is>
          <t>GR-2026-092</t>
        </is>
      </c>
      <c r="J15" s="43" t="inlineStr">
        <is>
          <t>2026-03-08</t>
        </is>
      </c>
      <c r="K15" s="43" t="inlineStr">
        <is>
          <t>2026-04-08</t>
        </is>
      </c>
      <c r="L15" s="43" t="inlineStr">
        <is>
          <t>Budi Santoso</t>
        </is>
      </c>
    </row>
  </sheetData>
  <mergeCells count="5">
    <mergeCell ref="A2:L2"/>
    <mergeCell ref="A1:L1"/>
    <mergeCell ref="D3:E3"/>
    <mergeCell ref="A3:B3"/>
    <mergeCell ref="G3:H3"/>
  </mergeCells>
  <conditionalFormatting sqref="H10:H25">
    <cfRule type="cellIs" priority="1" operator="equal" dxfId="0" stopIfTrue="1">
      <formula>"Matched"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34" customWidth="1" min="3" max="3"/>
    <col width="14" customWidth="1" min="4" max="4"/>
    <col width="18" customWidth="1" min="5" max="5"/>
    <col width="14" customWidth="1" min="6" max="6"/>
    <col width="20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 ht="36" customHeight="1">
      <c r="A1" s="1" t="inlineStr">
        <is>
          <t>IT VENDOR CONTRACT RENEWAL TIMELINE &amp; NOTICE GOVERNANCE</t>
        </is>
      </c>
    </row>
    <row r="2" ht="20" customHeight="1">
      <c r="A2" s="2" t="inlineStr">
        <is>
          <t>Days to Expiration, Renewal Notice Windows, Price Cap Protections &amp; Auto-Renew Flags</t>
        </is>
      </c>
    </row>
    <row r="3" ht="20" customHeight="1">
      <c r="A3" s="37" t="inlineStr">
        <is>
          <t>TOTAL CONTRACT VALUE:</t>
        </is>
      </c>
      <c r="C3" s="38">
        <f>SUM(E10:E25)</f>
        <v/>
      </c>
      <c r="D3" s="37" t="inlineStr">
        <is>
          <t>RENEWING &lt;= 60 DAYS:</t>
        </is>
      </c>
      <c r="F3" s="53">
        <f>COUNTIF(G10:G25, "Urgent Action") + COUNTIF(G10:G25, "Review Approaching")</f>
        <v/>
      </c>
      <c r="G3" s="37" t="inlineStr">
        <is>
          <t>PRICE CAP PROTECTED:</t>
        </is>
      </c>
      <c r="I3" s="70">
        <f>COUNTIF(I10:I25, "Yes")&amp;" / "&amp;COUNTA(A10:A25)</f>
        <v/>
      </c>
    </row>
    <row r="9" ht="26" customHeight="1">
      <c r="A9" s="41" t="inlineStr">
        <is>
          <t>Contract Reference</t>
        </is>
      </c>
      <c r="B9" s="41" t="inlineStr">
        <is>
          <t>Vendor Name</t>
        </is>
      </c>
      <c r="C9" s="41" t="inlineStr">
        <is>
          <t>Service Scope</t>
        </is>
      </c>
      <c r="D9" s="41" t="inlineStr">
        <is>
          <t>Contract Start</t>
        </is>
      </c>
      <c r="E9" s="41" t="inlineStr">
        <is>
          <t>Annual Value ($)</t>
        </is>
      </c>
      <c r="F9" s="41" t="inlineStr">
        <is>
          <t>Contract Expiry</t>
        </is>
      </c>
      <c r="G9" s="41" t="inlineStr">
        <is>
          <t>Renewal Status</t>
        </is>
      </c>
      <c r="H9" s="41" t="inlineStr">
        <is>
          <t>Notice Window (Days)</t>
        </is>
      </c>
      <c r="I9" s="41" t="inlineStr">
        <is>
          <t>Price Cap Clause</t>
        </is>
      </c>
      <c r="J9" s="41" t="inlineStr">
        <is>
          <t>Payment Terms</t>
        </is>
      </c>
      <c r="K9" s="41" t="inlineStr">
        <is>
          <t>Auto-Renew Opt Out</t>
        </is>
      </c>
      <c r="L9" s="41" t="inlineStr">
        <is>
          <t>Procurement Lead</t>
        </is>
      </c>
    </row>
    <row r="10" ht="20" customHeight="1">
      <c r="A10" s="42" t="inlineStr">
        <is>
          <t>CNT-2024-012</t>
        </is>
      </c>
      <c r="B10" s="71" t="inlineStr">
        <is>
          <t>Google Cloud</t>
        </is>
      </c>
      <c r="C10" s="43" t="inlineStr">
        <is>
          <t>Google Workspace Enterprise Plus</t>
        </is>
      </c>
      <c r="D10" s="43" t="inlineStr">
        <is>
          <t>2024-12-01</t>
        </is>
      </c>
      <c r="E10" s="46" t="n">
        <v>126000</v>
      </c>
      <c r="F10" s="43" t="inlineStr">
        <is>
          <t>2026-11-30</t>
        </is>
      </c>
      <c r="G10" s="69">
        <f>IF(DATEVALUE(F10)-TODAY()&lt;=30, "Urgent Action", IF(DATEVALUE(F10)-TODAY()&lt;=60, "Review Approaching", "Active Contract"))</f>
        <v/>
      </c>
      <c r="H10" s="43" t="n">
        <v>60</v>
      </c>
      <c r="I10" s="43" t="inlineStr">
        <is>
          <t>Yes (Max 3%)</t>
        </is>
      </c>
      <c r="J10" s="43" t="inlineStr">
        <is>
          <t>Annual Upfront</t>
        </is>
      </c>
      <c r="K10" s="43" t="inlineStr">
        <is>
          <t>Exercised</t>
        </is>
      </c>
      <c r="L10" s="43" t="inlineStr">
        <is>
          <t>Siti Rahma</t>
        </is>
      </c>
    </row>
    <row r="11" ht="20" customHeight="1">
      <c r="A11" s="42" t="inlineStr">
        <is>
          <t>CNT-2023-045</t>
        </is>
      </c>
      <c r="B11" s="71" t="inlineStr">
        <is>
          <t>Dell Technologies</t>
        </is>
      </c>
      <c r="C11" s="43" t="inlineStr">
        <is>
          <t>Server &amp; Storage OEM ProSupport</t>
        </is>
      </c>
      <c r="D11" s="43" t="inlineStr">
        <is>
          <t>2023-04-15</t>
        </is>
      </c>
      <c r="E11" s="46" t="n">
        <v>18500</v>
      </c>
      <c r="F11" s="43" t="inlineStr">
        <is>
          <t>2026-04-15</t>
        </is>
      </c>
      <c r="G11" s="69">
        <f>IF(DATEVALUE(F11)-TODAY()&lt;=30, "Urgent Action", IF(DATEVALUE(F11)-TODAY()&lt;=60, "Review Approaching", "Active Contract"))</f>
        <v/>
      </c>
      <c r="H11" s="43" t="n">
        <v>30</v>
      </c>
      <c r="I11" s="43" t="inlineStr">
        <is>
          <t>Yes (Max 5%)</t>
        </is>
      </c>
      <c r="J11" s="43" t="inlineStr">
        <is>
          <t>Net 30</t>
        </is>
      </c>
      <c r="K11" s="43" t="inlineStr">
        <is>
          <t>Exercised</t>
        </is>
      </c>
      <c r="L11" s="43" t="inlineStr">
        <is>
          <t>Rian Pratama</t>
        </is>
      </c>
    </row>
    <row r="12" ht="20" customHeight="1">
      <c r="A12" s="42" t="inlineStr">
        <is>
          <t>CNT-2025-089</t>
        </is>
      </c>
      <c r="B12" s="71" t="inlineStr">
        <is>
          <t>PT Telkom Indonesia</t>
        </is>
      </c>
      <c r="C12" s="43" t="inlineStr">
        <is>
          <t>Dedicated Primary 1Gbps Fibre</t>
        </is>
      </c>
      <c r="D12" s="43" t="inlineStr">
        <is>
          <t>2025-06-01</t>
        </is>
      </c>
      <c r="E12" s="46" t="n">
        <v>33600</v>
      </c>
      <c r="F12" s="43" t="inlineStr">
        <is>
          <t>2026-06-01</t>
        </is>
      </c>
      <c r="G12" s="69">
        <f>IF(DATEVALUE(F12)-TODAY()&lt;=30, "Urgent Action", IF(DATEVALUE(F12)-TODAY()&lt;=60, "Review Approaching", "Active Contract"))</f>
        <v/>
      </c>
      <c r="H12" s="43" t="n">
        <v>60</v>
      </c>
      <c r="I12" s="43" t="inlineStr">
        <is>
          <t>No</t>
        </is>
      </c>
      <c r="J12" s="43" t="inlineStr">
        <is>
          <t>Quarterly</t>
        </is>
      </c>
      <c r="K12" s="43" t="inlineStr">
        <is>
          <t>Required</t>
        </is>
      </c>
      <c r="L12" s="43" t="inlineStr">
        <is>
          <t>Rian Pratama</t>
        </is>
      </c>
    </row>
    <row r="13" ht="20" customHeight="1">
      <c r="A13" s="42" t="inlineStr">
        <is>
          <t>CNT-2025-102</t>
        </is>
      </c>
      <c r="B13" s="71" t="inlineStr">
        <is>
          <t>CrowdStrike Inc</t>
        </is>
      </c>
      <c r="C13" s="43" t="inlineStr">
        <is>
          <t>Falcon Enterprise EDR Service</t>
        </is>
      </c>
      <c r="D13" s="43" t="inlineStr">
        <is>
          <t>2025-12-15</t>
        </is>
      </c>
      <c r="E13" s="46" t="n">
        <v>45600</v>
      </c>
      <c r="F13" s="43" t="inlineStr">
        <is>
          <t>2026-12-15</t>
        </is>
      </c>
      <c r="G13" s="69">
        <f>IF(DATEVALUE(F13)-TODAY()&lt;=30, "Urgent Action", IF(DATEVALUE(F13)-TODAY()&lt;=60, "Review Approaching", "Active Contract"))</f>
        <v/>
      </c>
      <c r="H13" s="43" t="n">
        <v>60</v>
      </c>
      <c r="I13" s="43" t="inlineStr">
        <is>
          <t>Yes (Max 4%)</t>
        </is>
      </c>
      <c r="J13" s="43" t="inlineStr">
        <is>
          <t>Annual Upfront</t>
        </is>
      </c>
      <c r="K13" s="43" t="inlineStr">
        <is>
          <t>Exercised</t>
        </is>
      </c>
      <c r="L13" s="43" t="inlineStr">
        <is>
          <t>Rian Pratama</t>
        </is>
      </c>
    </row>
    <row r="14" ht="20" customHeight="1">
      <c r="A14" s="42" t="inlineStr">
        <is>
          <t>CNT-2024-077</t>
        </is>
      </c>
      <c r="B14" s="71" t="inlineStr">
        <is>
          <t>Equinix Data Centers</t>
        </is>
      </c>
      <c r="C14" s="43" t="inlineStr">
        <is>
          <t>Colocation Rack &amp; Power Space</t>
        </is>
      </c>
      <c r="D14" s="43" t="inlineStr">
        <is>
          <t>2024-04-01</t>
        </is>
      </c>
      <c r="E14" s="46" t="n">
        <v>54000</v>
      </c>
      <c r="F14" s="43" t="inlineStr">
        <is>
          <t>2027-04-01</t>
        </is>
      </c>
      <c r="G14" s="69">
        <f>IF(DATEVALUE(F14)-TODAY()&lt;=30, "Urgent Action", IF(DATEVALUE(F14)-TODAY()&lt;=60, "Review Approaching", "Active Contract"))</f>
        <v/>
      </c>
      <c r="H14" s="43" t="n">
        <v>90</v>
      </c>
      <c r="I14" s="43" t="inlineStr">
        <is>
          <t>Yes (Max 3%)</t>
        </is>
      </c>
      <c r="J14" s="43" t="inlineStr">
        <is>
          <t>Monthly Net 30</t>
        </is>
      </c>
      <c r="K14" s="43" t="inlineStr">
        <is>
          <t>Exercised</t>
        </is>
      </c>
      <c r="L14" s="43" t="inlineStr">
        <is>
          <t>Rian Pratama</t>
        </is>
      </c>
    </row>
    <row r="15" ht="20" customHeight="1">
      <c r="A15" s="42" t="inlineStr">
        <is>
          <t>CNT-2025-115</t>
        </is>
      </c>
      <c r="B15" s="71" t="inlineStr">
        <is>
          <t>Atlassian Cloud</t>
        </is>
      </c>
      <c r="C15" s="43" t="inlineStr">
        <is>
          <t>Jira &amp; Confluence Enterprise</t>
        </is>
      </c>
      <c r="D15" s="43" t="inlineStr">
        <is>
          <t>2025-07-01</t>
        </is>
      </c>
      <c r="E15" s="46" t="n">
        <v>25200</v>
      </c>
      <c r="F15" s="43" t="inlineStr">
        <is>
          <t>2026-06-30</t>
        </is>
      </c>
      <c r="G15" s="69">
        <f>IF(DATEVALUE(F15)-TODAY()&lt;=30, "Urgent Action", IF(DATEVALUE(F15)-TODAY()&lt;=60, "Review Approaching", "Active Contract"))</f>
        <v/>
      </c>
      <c r="H15" s="43" t="n">
        <v>30</v>
      </c>
      <c r="I15" s="43" t="inlineStr">
        <is>
          <t>No</t>
        </is>
      </c>
      <c r="J15" s="43" t="inlineStr">
        <is>
          <t>Annual Upfront</t>
        </is>
      </c>
      <c r="K15" s="43" t="inlineStr">
        <is>
          <t>Required</t>
        </is>
      </c>
      <c r="L15" s="43" t="inlineStr">
        <is>
          <t>Kevin Sanjaya</t>
        </is>
      </c>
    </row>
  </sheetData>
  <mergeCells count="5">
    <mergeCell ref="A2:L2"/>
    <mergeCell ref="A1:L1"/>
    <mergeCell ref="D3:E3"/>
    <mergeCell ref="A3:B3"/>
    <mergeCell ref="G3:H3"/>
  </mergeCells>
  <conditionalFormatting sqref="G10:G25">
    <cfRule type="cellIs" priority="1" operator="equal" dxfId="0" stopIfTrue="1">
      <formula>"Active Contract"</formula>
    </cfRule>
    <cfRule type="cellIs" priority="2" operator="equal" dxfId="1" stopIfTrue="1">
      <formula>"Urgent Action"</formula>
    </cfRule>
    <cfRule type="cellIs" priority="3" operator="equal" dxfId="2" stopIfTrue="1">
      <formula>"Review Approaching"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8" customWidth="1" min="4" max="4"/>
    <col width="16" customWidth="1" min="5" max="5"/>
    <col width="18" customWidth="1" min="6" max="6"/>
    <col width="44" customWidth="1" min="7" max="7"/>
    <col width="16" customWidth="1" min="8" max="8"/>
    <col width="18" customWidth="1" min="9" max="9"/>
    <col width="18" customWidth="1" min="10" max="10"/>
  </cols>
  <sheetData>
    <row r="1" ht="36" customHeight="1">
      <c r="A1" s="1" t="inlineStr">
        <is>
          <t>IT COST REDUCTION &amp; FINOPS SAVINGS TRACKER</t>
        </is>
      </c>
    </row>
    <row r="2" ht="20" customHeight="1">
      <c r="A2" s="2" t="inlineStr">
        <is>
          <t>Executed Optimization Initiatives, Realized vs Targeted Savings, &amp; Financial Impact</t>
        </is>
      </c>
    </row>
    <row r="3" ht="20" customHeight="1">
      <c r="A3" s="37" t="inlineStr">
        <is>
          <t>TOTAL REALIZED SAVINGS:</t>
        </is>
      </c>
      <c r="C3" s="52">
        <f>SUM(E10:E25)</f>
        <v/>
      </c>
      <c r="D3" s="37" t="inlineStr">
        <is>
          <t>TOTAL SAVINGS TARGET:</t>
        </is>
      </c>
      <c r="F3" s="40">
        <f>SUM(D10:D25)</f>
        <v/>
      </c>
      <c r="G3" s="37" t="inlineStr">
        <is>
          <t>OVERALL REALIZATION %:</t>
        </is>
      </c>
      <c r="I3" s="72">
        <f>C3/F3</f>
        <v/>
      </c>
    </row>
    <row r="9" ht="26" customHeight="1">
      <c r="A9" s="41" t="inlineStr">
        <is>
          <t>Savings Initiative Name</t>
        </is>
      </c>
      <c r="B9" s="41" t="inlineStr">
        <is>
          <t>Category</t>
        </is>
      </c>
      <c r="C9" s="41" t="inlineStr">
        <is>
          <t>Target Savings ($)</t>
        </is>
      </c>
      <c r="D9" s="41" t="inlineStr">
        <is>
          <t>Realized Savings ($)</t>
        </is>
      </c>
      <c r="E9" s="41" t="inlineStr">
        <is>
          <t>Realization %</t>
        </is>
      </c>
      <c r="F9" s="41" t="inlineStr">
        <is>
          <t>Execution Complexity</t>
        </is>
      </c>
      <c r="G9" s="41" t="inlineStr">
        <is>
          <t>Action Taken Summary</t>
        </is>
      </c>
      <c r="H9" s="41" t="inlineStr">
        <is>
          <t>Status</t>
        </is>
      </c>
      <c r="I9" s="41" t="inlineStr">
        <is>
          <t>Implementation Date</t>
        </is>
      </c>
      <c r="J9" s="41" t="inlineStr">
        <is>
          <t>Executive Sponsor</t>
        </is>
      </c>
    </row>
    <row r="10" ht="20" customHeight="1">
      <c r="A10" s="42" t="inlineStr">
        <is>
          <t>AWS EC2 1-Year Savings Plan Commitment</t>
        </is>
      </c>
      <c r="B10" s="43" t="inlineStr">
        <is>
          <t>Cloud FinOps</t>
        </is>
      </c>
      <c r="C10" s="45" t="n">
        <v>24000</v>
      </c>
      <c r="D10" s="47" t="n">
        <v>24000</v>
      </c>
      <c r="E10" s="61">
        <f>D10/C10</f>
        <v/>
      </c>
      <c r="F10" s="43" t="inlineStr">
        <is>
          <t>Medium</t>
        </is>
      </c>
      <c r="G10" s="43" t="inlineStr">
        <is>
          <t>Committed to steady-state baseline node compute</t>
        </is>
      </c>
      <c r="H10" s="49" t="inlineStr">
        <is>
          <t>Realized</t>
        </is>
      </c>
      <c r="I10" s="43" t="inlineStr">
        <is>
          <t>2026-01-10</t>
        </is>
      </c>
      <c r="J10" s="43" t="inlineStr">
        <is>
          <t>Alex Kurniawan</t>
        </is>
      </c>
    </row>
    <row r="11" ht="20" customHeight="1">
      <c r="A11" s="42" t="inlineStr">
        <is>
          <t>SaaS Shadow IT Decommissioning (Trello/Asana)</t>
        </is>
      </c>
      <c r="B11" s="43" t="inlineStr">
        <is>
          <t>SaaS Rationalization</t>
        </is>
      </c>
      <c r="C11" s="45" t="n">
        <v>20000</v>
      </c>
      <c r="D11" s="47" t="n">
        <v>20700</v>
      </c>
      <c r="E11" s="61">
        <f>D11/C11</f>
        <v/>
      </c>
      <c r="F11" s="43" t="inlineStr">
        <is>
          <t>Low</t>
        </is>
      </c>
      <c r="G11" s="43" t="inlineStr">
        <is>
          <t>Consolidated users into enterprise Atlassian Jira</t>
        </is>
      </c>
      <c r="H11" s="49" t="inlineStr">
        <is>
          <t>Realized</t>
        </is>
      </c>
      <c r="I11" s="43" t="inlineStr">
        <is>
          <t>2026-02-15</t>
        </is>
      </c>
      <c r="J11" s="43" t="inlineStr">
        <is>
          <t>Kevin Sanjaya</t>
        </is>
      </c>
    </row>
    <row r="12" ht="20" customHeight="1">
      <c r="A12" s="42" t="inlineStr">
        <is>
          <t>ISP Leased Line Renewal Rate Renegotiation</t>
        </is>
      </c>
      <c r="B12" s="43" t="inlineStr">
        <is>
          <t>Telecom &amp; Network</t>
        </is>
      </c>
      <c r="C12" s="45" t="n">
        <v>12000</v>
      </c>
      <c r="D12" s="47" t="n">
        <v>12000</v>
      </c>
      <c r="E12" s="61">
        <f>D12/C12</f>
        <v/>
      </c>
      <c r="F12" s="43" t="inlineStr">
        <is>
          <t>Low</t>
        </is>
      </c>
      <c r="G12" s="43" t="inlineStr">
        <is>
          <t>Secured corporate loyalty discount on 3-year term</t>
        </is>
      </c>
      <c r="H12" s="49" t="inlineStr">
        <is>
          <t>Realized</t>
        </is>
      </c>
      <c r="I12" s="43" t="inlineStr">
        <is>
          <t>2026-01-20</t>
        </is>
      </c>
      <c r="J12" s="43" t="inlineStr">
        <is>
          <t>Rian Pratama</t>
        </is>
      </c>
    </row>
    <row r="13" ht="20" customHeight="1">
      <c r="A13" s="42" t="inlineStr">
        <is>
          <t>Idle S3 Snapshots Lifecycle Policy to Deep Archive</t>
        </is>
      </c>
      <c r="B13" s="43" t="inlineStr">
        <is>
          <t>Cloud FinOps</t>
        </is>
      </c>
      <c r="C13" s="45" t="n">
        <v>8500</v>
      </c>
      <c r="D13" s="47" t="n">
        <v>7800</v>
      </c>
      <c r="E13" s="61">
        <f>D13/C13</f>
        <v/>
      </c>
      <c r="F13" s="43" t="inlineStr">
        <is>
          <t>Low</t>
        </is>
      </c>
      <c r="G13" s="43" t="inlineStr">
        <is>
          <t>Automated transition rule on 90-day cold archives</t>
        </is>
      </c>
      <c r="H13" s="49" t="inlineStr">
        <is>
          <t>Realized</t>
        </is>
      </c>
      <c r="I13" s="43" t="inlineStr">
        <is>
          <t>2026-02-01</t>
        </is>
      </c>
      <c r="J13" s="43" t="inlineStr">
        <is>
          <t>Alex Kurniawan</t>
        </is>
      </c>
    </row>
    <row r="14" ht="20" customHeight="1">
      <c r="A14" s="42" t="inlineStr">
        <is>
          <t>Video Conferencing License Tier Downgrade</t>
        </is>
      </c>
      <c r="B14" s="43" t="inlineStr">
        <is>
          <t>SaaS Rationalization</t>
        </is>
      </c>
      <c r="C14" s="45" t="n">
        <v>7500</v>
      </c>
      <c r="D14" s="47" t="n">
        <v>7200</v>
      </c>
      <c r="E14" s="61">
        <f>D14/C14</f>
        <v/>
      </c>
      <c r="F14" s="43" t="inlineStr">
        <is>
          <t>Low</t>
        </is>
      </c>
      <c r="G14" s="43" t="inlineStr">
        <is>
          <t>Removed unused enterprise webinar add-on licenses</t>
        </is>
      </c>
      <c r="H14" s="49" t="inlineStr">
        <is>
          <t>Realized</t>
        </is>
      </c>
      <c r="I14" s="43" t="inlineStr">
        <is>
          <t>2026-02-28</t>
        </is>
      </c>
      <c r="J14" s="43" t="inlineStr">
        <is>
          <t>Siti Rahma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6" customWidth="1" min="2" max="2"/>
    <col width="20" customWidth="1" min="3" max="3"/>
    <col width="18" customWidth="1" min="4" max="4"/>
    <col width="18" customWidth="1" min="5" max="5"/>
    <col width="20" customWidth="1" min="6" max="6"/>
    <col width="18" customWidth="1" min="7" max="7"/>
    <col width="20" customWidth="1" min="8" max="8"/>
    <col width="20" customWidth="1" min="9" max="9"/>
    <col width="20" customWidth="1" min="10" max="10"/>
    <col width="22" customWidth="1" min="11" max="11"/>
  </cols>
  <sheetData>
    <row r="1" ht="36" customHeight="1">
      <c r="A1" s="1" t="inlineStr">
        <is>
          <t>STRATEGIC IT SUPPLIER GOVERNANCE &amp; VENDOR RISK TIERING</t>
        </is>
      </c>
    </row>
    <row r="2" ht="20" customHeight="1">
      <c r="A2" s="2" t="inlineStr">
        <is>
          <t>Tier 1 Strategic to Tier 3 Commodity Suppliers, SLA Adherence &amp; Risk Mitigation</t>
        </is>
      </c>
    </row>
    <row r="3" ht="20" customHeight="1">
      <c r="A3" s="37" t="inlineStr">
        <is>
          <t>TOTAL SUPPLIERS:</t>
        </is>
      </c>
      <c r="C3" s="73">
        <f>COUNTA(A10:A25)</f>
        <v/>
      </c>
      <c r="D3" s="37" t="inlineStr">
        <is>
          <t>TIER-1 STRATEGIC VENDORS:</t>
        </is>
      </c>
      <c r="F3" s="53">
        <f>COUNTIF(C10:C25, "Tier 1 - Strategic")</f>
        <v/>
      </c>
      <c r="G3" s="37" t="inlineStr">
        <is>
          <t>AVERAGE SLA ADHERENCE:</t>
        </is>
      </c>
      <c r="I3" s="74">
        <f>AVERAGE(G10:G25)</f>
        <v/>
      </c>
    </row>
    <row r="9" ht="26" customHeight="1">
      <c r="A9" s="41" t="inlineStr">
        <is>
          <t>Vendor Organization</t>
        </is>
      </c>
      <c r="B9" s="41" t="inlineStr">
        <is>
          <t>Primary IT Service</t>
        </is>
      </c>
      <c r="C9" s="41" t="inlineStr">
        <is>
          <t>Supplier Tier</t>
        </is>
      </c>
      <c r="D9" s="41" t="inlineStr">
        <is>
          <t>Annual Spend ($)</t>
        </is>
      </c>
      <c r="E9" s="41" t="inlineStr">
        <is>
          <t>Dependency Risk</t>
        </is>
      </c>
      <c r="F9" s="41" t="inlineStr">
        <is>
          <t>Financial Health</t>
        </is>
      </c>
      <c r="G9" s="41" t="inlineStr">
        <is>
          <t>SLA Performance %</t>
        </is>
      </c>
      <c r="H9" s="41" t="inlineStr">
        <is>
          <t>Penalty Clause Active</t>
        </is>
      </c>
      <c r="I9" s="41" t="inlineStr">
        <is>
          <t>Performance Score (1-5)</t>
        </is>
      </c>
      <c r="J9" s="41" t="inlineStr">
        <is>
          <t>Vendor Relationship Mgr</t>
        </is>
      </c>
      <c r="K9" s="41" t="inlineStr">
        <is>
          <t>Contract Renewal Term</t>
        </is>
      </c>
    </row>
    <row r="10" ht="20" customHeight="1">
      <c r="A10" s="42" t="inlineStr">
        <is>
          <t>Amazon Web Services (AWS)</t>
        </is>
      </c>
      <c r="B10" s="43" t="inlineStr">
        <is>
          <t>Public Cloud Infrastructure</t>
        </is>
      </c>
      <c r="C10" s="44" t="inlineStr">
        <is>
          <t>Tier 1 - Strategic</t>
        </is>
      </c>
      <c r="D10" s="46" t="n">
        <v>240000</v>
      </c>
      <c r="E10" s="43" t="inlineStr">
        <is>
          <t>High (Critical)</t>
        </is>
      </c>
      <c r="F10" s="43" t="inlineStr">
        <is>
          <t>Low Risk (AAA)</t>
        </is>
      </c>
      <c r="G10" s="75" t="n">
        <v>0.9999</v>
      </c>
      <c r="H10" s="43" t="inlineStr">
        <is>
          <t>Yes</t>
        </is>
      </c>
      <c r="I10" s="76" t="n">
        <v>5</v>
      </c>
      <c r="J10" s="43" t="inlineStr">
        <is>
          <t>Alex Kurniawan</t>
        </is>
      </c>
      <c r="K10" s="43" t="inlineStr">
        <is>
          <t>3-Year Multi-Tier</t>
        </is>
      </c>
    </row>
    <row r="11" ht="20" customHeight="1">
      <c r="A11" s="42" t="inlineStr">
        <is>
          <t>Google Asia Pacific</t>
        </is>
      </c>
      <c r="B11" s="43" t="inlineStr">
        <is>
          <t>Workspace Enterprise &amp; Cloud</t>
        </is>
      </c>
      <c r="C11" s="44" t="inlineStr">
        <is>
          <t>Tier 1 - Strategic</t>
        </is>
      </c>
      <c r="D11" s="46" t="n">
        <v>126000</v>
      </c>
      <c r="E11" s="43" t="inlineStr">
        <is>
          <t>High (Critical)</t>
        </is>
      </c>
      <c r="F11" s="43" t="inlineStr">
        <is>
          <t>Low Risk (AAA)</t>
        </is>
      </c>
      <c r="G11" s="75" t="n">
        <v>0.9995000000000001</v>
      </c>
      <c r="H11" s="43" t="inlineStr">
        <is>
          <t>Yes</t>
        </is>
      </c>
      <c r="I11" s="76" t="n">
        <v>5</v>
      </c>
      <c r="J11" s="43" t="inlineStr">
        <is>
          <t>Siti Rahma</t>
        </is>
      </c>
      <c r="K11" s="43" t="inlineStr">
        <is>
          <t>Annual Schedule</t>
        </is>
      </c>
    </row>
    <row r="12" ht="20" customHeight="1">
      <c r="A12" s="42" t="inlineStr">
        <is>
          <t>Equinix Data Centers</t>
        </is>
      </c>
      <c r="B12" s="43" t="inlineStr">
        <is>
          <t>Colocation Rack &amp; Power</t>
        </is>
      </c>
      <c r="C12" s="44" t="inlineStr">
        <is>
          <t>Tier 1 - Strategic</t>
        </is>
      </c>
      <c r="D12" s="46" t="n">
        <v>54000</v>
      </c>
      <c r="E12" s="43" t="inlineStr">
        <is>
          <t>High (Critical)</t>
        </is>
      </c>
      <c r="F12" s="43" t="inlineStr">
        <is>
          <t>Low Risk (A)</t>
        </is>
      </c>
      <c r="G12" s="75" t="n">
        <v>0.9999</v>
      </c>
      <c r="H12" s="43" t="inlineStr">
        <is>
          <t>Yes</t>
        </is>
      </c>
      <c r="I12" s="76" t="n">
        <v>5</v>
      </c>
      <c r="J12" s="43" t="inlineStr">
        <is>
          <t>Rian Pratama</t>
        </is>
      </c>
      <c r="K12" s="43" t="inlineStr">
        <is>
          <t>3-Year Lease</t>
        </is>
      </c>
    </row>
    <row r="13" ht="20" customHeight="1">
      <c r="A13" s="42" t="inlineStr">
        <is>
          <t>Dell Technologies</t>
        </is>
      </c>
      <c r="B13" s="43" t="inlineStr">
        <is>
          <t>Server &amp; Storage OEM Care</t>
        </is>
      </c>
      <c r="C13" s="77" t="inlineStr">
        <is>
          <t>Tier 2 - Tactical</t>
        </is>
      </c>
      <c r="D13" s="46" t="n">
        <v>82000</v>
      </c>
      <c r="E13" s="43" t="inlineStr">
        <is>
          <t>Medium</t>
        </is>
      </c>
      <c r="F13" s="43" t="inlineStr">
        <is>
          <t>Low Risk (A)</t>
        </is>
      </c>
      <c r="G13" s="75" t="n">
        <v>0.992</v>
      </c>
      <c r="H13" s="43" t="inlineStr">
        <is>
          <t>Yes</t>
        </is>
      </c>
      <c r="I13" s="76" t="n">
        <v>4</v>
      </c>
      <c r="J13" s="43" t="inlineStr">
        <is>
          <t>Rian Pratama</t>
        </is>
      </c>
      <c r="K13" s="43" t="inlineStr">
        <is>
          <t>Annual Schedule</t>
        </is>
      </c>
    </row>
    <row r="14" ht="20" customHeight="1">
      <c r="A14" s="42" t="inlineStr">
        <is>
          <t>CrowdStrike Inc</t>
        </is>
      </c>
      <c r="B14" s="43" t="inlineStr">
        <is>
          <t>Cybersecurity EDR &amp; MDR</t>
        </is>
      </c>
      <c r="C14" s="44" t="inlineStr">
        <is>
          <t>Tier 1 - Strategic</t>
        </is>
      </c>
      <c r="D14" s="46" t="n">
        <v>45600</v>
      </c>
      <c r="E14" s="43" t="inlineStr">
        <is>
          <t>High (Critical)</t>
        </is>
      </c>
      <c r="F14" s="43" t="inlineStr">
        <is>
          <t>Low Risk (A)</t>
        </is>
      </c>
      <c r="G14" s="75" t="n">
        <v>0.9995000000000001</v>
      </c>
      <c r="H14" s="43" t="inlineStr">
        <is>
          <t>Yes</t>
        </is>
      </c>
      <c r="I14" s="76" t="n">
        <v>5</v>
      </c>
      <c r="J14" s="43" t="inlineStr">
        <is>
          <t>Rian Pratama</t>
        </is>
      </c>
      <c r="K14" s="43" t="inlineStr">
        <is>
          <t>Annual Schedule</t>
        </is>
      </c>
    </row>
    <row r="15" ht="20" customHeight="1">
      <c r="A15" s="42" t="inlineStr">
        <is>
          <t>PT Telkom Indonesia</t>
        </is>
      </c>
      <c r="B15" s="43" t="inlineStr">
        <is>
          <t>Dedicated Leased Line 1Gbps</t>
        </is>
      </c>
      <c r="C15" s="77" t="inlineStr">
        <is>
          <t>Tier 2 - Tactical</t>
        </is>
      </c>
      <c r="D15" s="46" t="n">
        <v>33600</v>
      </c>
      <c r="E15" s="43" t="inlineStr">
        <is>
          <t>Medium</t>
        </is>
      </c>
      <c r="F15" s="43" t="inlineStr">
        <is>
          <t>Low Risk (State Owned)</t>
        </is>
      </c>
      <c r="G15" s="75" t="n">
        <v>0.999</v>
      </c>
      <c r="H15" s="43" t="inlineStr">
        <is>
          <t>Yes</t>
        </is>
      </c>
      <c r="I15" s="76" t="n">
        <v>4</v>
      </c>
      <c r="J15" s="43" t="inlineStr">
        <is>
          <t>Rian Pratama</t>
        </is>
      </c>
      <c r="K15" s="43" t="inlineStr">
        <is>
          <t>3-Year Agreement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18" customWidth="1" min="4" max="4"/>
    <col width="18" customWidth="1" min="5" max="5"/>
    <col width="18" customWidth="1" min="6" max="6"/>
    <col width="22" customWidth="1" min="7" max="7"/>
    <col width="20" customWidth="1" min="8" max="8"/>
    <col width="22" customWidth="1" min="9" max="9"/>
    <col width="18" customWidth="1" min="10" max="10"/>
    <col width="22" customWidth="1" min="11" max="11"/>
    <col width="18" customWidth="1" min="12" max="12"/>
  </cols>
  <sheetData>
    <row r="1" ht="36" customHeight="1">
      <c r="A1" s="1" t="inlineStr">
        <is>
          <t>ENTERPRISE SOFTWARE LICENSE ENTITLEMENT &amp; TRUE-UP AUDIT</t>
        </is>
      </c>
    </row>
    <row r="2" ht="20" customHeight="1">
      <c r="A2" s="2" t="inlineStr">
        <is>
          <t>License Compliance Position, Deployed Delta, True-Up Financial Exposure &amp; Audit Defense</t>
        </is>
      </c>
    </row>
    <row r="3" ht="20" customHeight="1">
      <c r="A3" s="37" t="inlineStr">
        <is>
          <t>TRUE-UP FINANCIAL RISK:</t>
        </is>
      </c>
      <c r="C3" s="51">
        <f>SUM(H10:H25)</f>
        <v/>
      </c>
      <c r="D3" s="37" t="inlineStr">
        <is>
          <t>TOTAL AUDITED SOFTWARE:</t>
        </is>
      </c>
      <c r="F3" s="73">
        <f>COUNTA(A10:A25)</f>
        <v/>
      </c>
      <c r="G3" s="37" t="inlineStr">
        <is>
          <t>COMPLIANT POSITION %:</t>
        </is>
      </c>
      <c r="I3" s="72">
        <f>COUNTIF(I10:I25, "Compliant")/COUNTA(A10:A25)</f>
        <v/>
      </c>
    </row>
    <row r="9" ht="26" customHeight="1">
      <c r="A9" s="41" t="inlineStr">
        <is>
          <t>Software Title</t>
        </is>
      </c>
      <c r="B9" s="41" t="inlineStr">
        <is>
          <t>Publisher</t>
        </is>
      </c>
      <c r="C9" s="41" t="inlineStr">
        <is>
          <t>Licensing Metric</t>
        </is>
      </c>
      <c r="D9" s="41" t="inlineStr">
        <is>
          <t>Entitled / Purchased</t>
        </is>
      </c>
      <c r="E9" s="41" t="inlineStr">
        <is>
          <t>Actual Deployed</t>
        </is>
      </c>
      <c r="F9" s="41" t="inlineStr">
        <is>
          <t>Compliance Delta</t>
        </is>
      </c>
      <c r="G9" s="41" t="inlineStr">
        <is>
          <t>Cost Per Deficit Unit ($)</t>
        </is>
      </c>
      <c r="H9" s="41" t="inlineStr">
        <is>
          <t>Financial Exposure ($)</t>
        </is>
      </c>
      <c r="I9" s="41" t="inlineStr">
        <is>
          <t>Audit Position</t>
        </is>
      </c>
      <c r="J9" s="41" t="inlineStr">
        <is>
          <t>Last Verification Date</t>
        </is>
      </c>
      <c r="K9" s="41" t="inlineStr">
        <is>
          <t>Discovery Tool Used</t>
        </is>
      </c>
      <c r="L9" s="41" t="inlineStr">
        <is>
          <t>SAM Lead</t>
        </is>
      </c>
    </row>
    <row r="10" ht="20" customHeight="1">
      <c r="A10" s="42" t="inlineStr">
        <is>
          <t>Microsoft Windows Server Datacenter</t>
        </is>
      </c>
      <c r="B10" s="43" t="inlineStr">
        <is>
          <t>Microsoft</t>
        </is>
      </c>
      <c r="C10" s="43" t="inlineStr">
        <is>
          <t>Per-Core (16 Core Min)</t>
        </is>
      </c>
      <c r="D10" s="55" t="n">
        <v>128</v>
      </c>
      <c r="E10" s="59" t="n">
        <v>128</v>
      </c>
      <c r="F10" s="59">
        <f>D10-E10</f>
        <v/>
      </c>
      <c r="G10" s="45" t="n">
        <v>850</v>
      </c>
      <c r="H10" s="46">
        <f>MAX(0, -F10*G10)</f>
        <v/>
      </c>
      <c r="I10" s="69">
        <f>IF(F10&gt;=0, "Compliant", "Non-Compliant (Risk)")</f>
        <v/>
      </c>
      <c r="J10" s="43" t="inlineStr">
        <is>
          <t>2026-03-01</t>
        </is>
      </c>
      <c r="K10" s="43" t="inlineStr">
        <is>
          <t>Direct Inventory</t>
        </is>
      </c>
      <c r="L10" s="43" t="inlineStr">
        <is>
          <t>Kevin Sanjaya</t>
        </is>
      </c>
    </row>
    <row r="11" ht="20" customHeight="1">
      <c r="A11" s="42" t="inlineStr">
        <is>
          <t>Oracle Database Enterprise Edition</t>
        </is>
      </c>
      <c r="B11" s="43" t="inlineStr">
        <is>
          <t>Oracle</t>
        </is>
      </c>
      <c r="C11" s="43" t="inlineStr">
        <is>
          <t>Processor Value Unit (PVU)</t>
        </is>
      </c>
      <c r="D11" s="55" t="n">
        <v>16</v>
      </c>
      <c r="E11" s="59" t="n">
        <v>16</v>
      </c>
      <c r="F11" s="59">
        <f>D11-E11</f>
        <v/>
      </c>
      <c r="G11" s="45" t="n">
        <v>47500</v>
      </c>
      <c r="H11" s="46">
        <f>MAX(0, -F11*G11)</f>
        <v/>
      </c>
      <c r="I11" s="69">
        <f>IF(F11&gt;=0, "Compliant", "Non-Compliant (Risk)")</f>
        <v/>
      </c>
      <c r="J11" s="43" t="inlineStr">
        <is>
          <t>2026-03-01</t>
        </is>
      </c>
      <c r="K11" s="43" t="inlineStr">
        <is>
          <t>Oracle LMS Script</t>
        </is>
      </c>
      <c r="L11" s="43" t="inlineStr">
        <is>
          <t>Alex Kurniawan</t>
        </is>
      </c>
    </row>
    <row r="12" ht="20" customHeight="1">
      <c r="A12" s="42" t="inlineStr">
        <is>
          <t>VMware vSphere Enterprise Plus</t>
        </is>
      </c>
      <c r="B12" s="43" t="inlineStr">
        <is>
          <t>Broadcom</t>
        </is>
      </c>
      <c r="C12" s="43" t="inlineStr">
        <is>
          <t>Per-Core Subscription</t>
        </is>
      </c>
      <c r="D12" s="55" t="n">
        <v>64</v>
      </c>
      <c r="E12" s="59" t="n">
        <v>64</v>
      </c>
      <c r="F12" s="59">
        <f>D12-E12</f>
        <v/>
      </c>
      <c r="G12" s="45" t="n">
        <v>450</v>
      </c>
      <c r="H12" s="46">
        <f>MAX(0, -F12*G12)</f>
        <v/>
      </c>
      <c r="I12" s="69">
        <f>IF(F12&gt;=0, "Compliant", "Non-Compliant (Risk)")</f>
        <v/>
      </c>
      <c r="J12" s="43" t="inlineStr">
        <is>
          <t>2026-03-01</t>
        </is>
      </c>
      <c r="K12" s="43" t="inlineStr">
        <is>
          <t>vCenter Inventory</t>
        </is>
      </c>
      <c r="L12" s="43" t="inlineStr">
        <is>
          <t>Rian Pratama</t>
        </is>
      </c>
    </row>
    <row r="13" ht="20" customHeight="1">
      <c r="A13" s="42" t="inlineStr">
        <is>
          <t>Microsoft SQL Server Enterprise</t>
        </is>
      </c>
      <c r="B13" s="43" t="inlineStr">
        <is>
          <t>Microsoft</t>
        </is>
      </c>
      <c r="C13" s="43" t="inlineStr">
        <is>
          <t>Per-Core (2-Core Pack)</t>
        </is>
      </c>
      <c r="D13" s="55" t="n">
        <v>32</v>
      </c>
      <c r="E13" s="59" t="n">
        <v>32</v>
      </c>
      <c r="F13" s="59">
        <f>D13-E13</f>
        <v/>
      </c>
      <c r="G13" s="45" t="n">
        <v>7125</v>
      </c>
      <c r="H13" s="46">
        <f>MAX(0, -F13*G13)</f>
        <v/>
      </c>
      <c r="I13" s="69">
        <f>IF(F13&gt;=0, "Compliant", "Non-Compliant (Risk)")</f>
        <v/>
      </c>
      <c r="J13" s="43" t="inlineStr">
        <is>
          <t>2026-03-01</t>
        </is>
      </c>
      <c r="K13" s="43" t="inlineStr">
        <is>
          <t>SCCM / Tanium</t>
        </is>
      </c>
      <c r="L13" s="43" t="inlineStr">
        <is>
          <t>Kevin Sanjaya</t>
        </is>
      </c>
    </row>
    <row r="14" ht="20" customHeight="1">
      <c r="A14" s="42" t="inlineStr">
        <is>
          <t>SAP S/4HANA Enterprise Professional</t>
        </is>
      </c>
      <c r="B14" s="43" t="inlineStr">
        <is>
          <t>SAP SE</t>
        </is>
      </c>
      <c r="C14" s="43" t="inlineStr">
        <is>
          <t>Named Full User</t>
        </is>
      </c>
      <c r="D14" s="55" t="n">
        <v>45</v>
      </c>
      <c r="E14" s="59" t="n">
        <v>45</v>
      </c>
      <c r="F14" s="59">
        <f>D14-E14</f>
        <v/>
      </c>
      <c r="G14" s="45" t="n">
        <v>3200</v>
      </c>
      <c r="H14" s="46">
        <f>MAX(0, -F14*G14)</f>
        <v/>
      </c>
      <c r="I14" s="69">
        <f>IF(F14&gt;=0, "Compliant", "Non-Compliant (Risk)")</f>
        <v/>
      </c>
      <c r="J14" s="43" t="inlineStr">
        <is>
          <t>2026-03-01</t>
        </is>
      </c>
      <c r="K14" s="43" t="inlineStr">
        <is>
          <t>SAP USMM / LAW</t>
        </is>
      </c>
      <c r="L14" s="43" t="inlineStr">
        <is>
          <t>Budi Santoso</t>
        </is>
      </c>
    </row>
  </sheetData>
  <mergeCells count="5">
    <mergeCell ref="A2:L2"/>
    <mergeCell ref="A1:L1"/>
    <mergeCell ref="D3:E3"/>
    <mergeCell ref="A3:B3"/>
    <mergeCell ref="G3:H3"/>
  </mergeCells>
  <conditionalFormatting sqref="I10:I25">
    <cfRule type="cellIs" priority="1" operator="equal" dxfId="0" stopIfTrue="1">
      <formula>"Compliant"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34" customWidth="1" min="3" max="3"/>
    <col width="22" customWidth="1" min="4" max="4"/>
    <col width="16" customWidth="1" min="5" max="5"/>
    <col width="18" customWidth="1" min="6" max="6"/>
    <col width="16" customWidth="1" min="7" max="7"/>
    <col width="16" customWidth="1" min="8" max="8"/>
    <col width="22" customWidth="1" min="9" max="9"/>
    <col width="16" customWidth="1" min="10" max="10"/>
    <col width="18" customWidth="1" min="11" max="11"/>
  </cols>
  <sheetData>
    <row r="1" ht="36" customHeight="1">
      <c r="A1" s="1" t="inlineStr">
        <is>
          <t>ENTERPRISE TELECOMMUNICATIONS, INTERNET &amp; WAN BILLING</t>
        </is>
      </c>
    </row>
    <row r="2" ht="20" customHeight="1">
      <c r="A2" s="2" t="inlineStr">
        <is>
          <t>Dedicated Leased Lines, Bandwidth Capacity, Downtime SLA Penalty Credit Claims</t>
        </is>
      </c>
    </row>
    <row r="3" ht="20" customHeight="1">
      <c r="A3" s="37" t="inlineStr">
        <is>
          <t>TOTAL ANNUAL TELECOM:</t>
        </is>
      </c>
      <c r="C3" s="38">
        <f>SUM(F10:F25)</f>
        <v/>
      </c>
      <c r="D3" s="37" t="inlineStr">
        <is>
          <t>TOTAL DOWNTIME CREDITS:</t>
        </is>
      </c>
      <c r="F3" s="52">
        <f>SUM(I10:I25)</f>
        <v/>
      </c>
      <c r="G3" s="37" t="inlineStr">
        <is>
          <t>CIRCUITS OPERATIONAL:</t>
        </is>
      </c>
      <c r="I3" s="70">
        <f>COUNTIF(J10:J25, "Active")&amp;" / "&amp;COUNTA(A10:A25)</f>
        <v/>
      </c>
    </row>
    <row r="9" ht="26" customHeight="1">
      <c r="A9" s="41" t="inlineStr">
        <is>
          <t>Circuit ID / Account</t>
        </is>
      </c>
      <c r="B9" s="41" t="inlineStr">
        <is>
          <t>Telecom Provider</t>
        </is>
      </c>
      <c r="C9" s="41" t="inlineStr">
        <is>
          <t>Circuit Purpose / Location</t>
        </is>
      </c>
      <c r="D9" s="41" t="inlineStr">
        <is>
          <t>Bandwidth Capacity</t>
        </is>
      </c>
      <c r="E9" s="41" t="inlineStr">
        <is>
          <t>Monthly Cost ($)</t>
        </is>
      </c>
      <c r="F9" s="41" t="inlineStr">
        <is>
          <t>Annualized Spend ($)</t>
        </is>
      </c>
      <c r="G9" s="41" t="inlineStr">
        <is>
          <t>Target SLA %</t>
        </is>
      </c>
      <c r="H9" s="41" t="inlineStr">
        <is>
          <t>Actual Uptime %</t>
        </is>
      </c>
      <c r="I9" s="41" t="inlineStr">
        <is>
          <t>SLA Penalty Claimed ($)</t>
        </is>
      </c>
      <c r="J9" s="41" t="inlineStr">
        <is>
          <t>Circuit Status</t>
        </is>
      </c>
      <c r="K9" s="41" t="inlineStr">
        <is>
          <t>Telecom Lead</t>
        </is>
      </c>
    </row>
    <row r="10" ht="20" customHeight="1">
      <c r="A10" s="42" t="inlineStr">
        <is>
          <t>CKT-TLK-001</t>
        </is>
      </c>
      <c r="B10" s="71" t="inlineStr">
        <is>
          <t>PT Telkom Indonesia</t>
        </is>
      </c>
      <c r="C10" s="43" t="inlineStr">
        <is>
          <t>Primary Corporate HQ Internet</t>
        </is>
      </c>
      <c r="D10" s="43" t="inlineStr">
        <is>
          <t>1 Gbps Dedicated</t>
        </is>
      </c>
      <c r="E10" s="45" t="n">
        <v>2800</v>
      </c>
      <c r="F10" s="46">
        <f>E10*12</f>
        <v/>
      </c>
      <c r="G10" s="78" t="n">
        <v>0.999</v>
      </c>
      <c r="H10" s="75" t="n">
        <v>0.9995000000000001</v>
      </c>
      <c r="I10" s="45" t="n">
        <v>0</v>
      </c>
      <c r="J10" s="79" t="inlineStr">
        <is>
          <t>Active</t>
        </is>
      </c>
      <c r="K10" s="43" t="inlineStr">
        <is>
          <t>Rian Pratama</t>
        </is>
      </c>
    </row>
    <row r="11" ht="20" customHeight="1">
      <c r="A11" s="42" t="inlineStr">
        <is>
          <t>CKT-IND-002</t>
        </is>
      </c>
      <c r="B11" s="71" t="inlineStr">
        <is>
          <t>Indosat Ooredoo Hutchison</t>
        </is>
      </c>
      <c r="C11" s="43" t="inlineStr">
        <is>
          <t>Secondary Backup Redundant Line</t>
        </is>
      </c>
      <c r="D11" s="43" t="inlineStr">
        <is>
          <t>500 Mbps Dedicated</t>
        </is>
      </c>
      <c r="E11" s="45" t="n">
        <v>1500</v>
      </c>
      <c r="F11" s="46">
        <f>E11*12</f>
        <v/>
      </c>
      <c r="G11" s="78" t="n">
        <v>0.995</v>
      </c>
      <c r="H11" s="75" t="n">
        <v>0.996</v>
      </c>
      <c r="I11" s="45" t="n">
        <v>0</v>
      </c>
      <c r="J11" s="79" t="inlineStr">
        <is>
          <t>Active</t>
        </is>
      </c>
      <c r="K11" s="43" t="inlineStr">
        <is>
          <t>Rian Pratama</t>
        </is>
      </c>
    </row>
    <row r="12" ht="20" customHeight="1">
      <c r="A12" s="42" t="inlineStr">
        <is>
          <t>CKT-EQX-003</t>
        </is>
      </c>
      <c r="B12" s="71" t="inlineStr">
        <is>
          <t>Equinix Dark Fibre Cross-Connect</t>
        </is>
      </c>
      <c r="C12" s="43" t="inlineStr">
        <is>
          <t>HQ to Data Center Direct Metro Link</t>
        </is>
      </c>
      <c r="D12" s="43" t="inlineStr">
        <is>
          <t>10 Gbps Metro Dark Fibre</t>
        </is>
      </c>
      <c r="E12" s="45" t="n">
        <v>2200</v>
      </c>
      <c r="F12" s="46">
        <f>E12*12</f>
        <v/>
      </c>
      <c r="G12" s="78" t="n">
        <v>0.9999</v>
      </c>
      <c r="H12" s="75" t="n">
        <v>0.9999</v>
      </c>
      <c r="I12" s="45" t="n">
        <v>0</v>
      </c>
      <c r="J12" s="79" t="inlineStr">
        <is>
          <t>Active</t>
        </is>
      </c>
      <c r="K12" s="43" t="inlineStr">
        <is>
          <t>Rian Pratama</t>
        </is>
      </c>
    </row>
    <row r="13" ht="20" customHeight="1">
      <c r="A13" s="42" t="inlineStr">
        <is>
          <t>CKT-WIFI-004</t>
        </is>
      </c>
      <c r="B13" s="71" t="inlineStr">
        <is>
          <t>Biznet Networks</t>
        </is>
      </c>
      <c r="C13" s="43" t="inlineStr">
        <is>
          <t>Warehouse Branch Office Internet</t>
        </is>
      </c>
      <c r="D13" s="43" t="inlineStr">
        <is>
          <t>200 Mbps Dedicated</t>
        </is>
      </c>
      <c r="E13" s="45" t="n">
        <v>650</v>
      </c>
      <c r="F13" s="46">
        <f>E13*12</f>
        <v/>
      </c>
      <c r="G13" s="78" t="n">
        <v>0.99</v>
      </c>
      <c r="H13" s="75" t="n">
        <v>0.988</v>
      </c>
      <c r="I13" s="57" t="n">
        <v>150</v>
      </c>
      <c r="J13" s="79" t="inlineStr">
        <is>
          <t>Active</t>
        </is>
      </c>
      <c r="K13" s="43" t="inlineStr">
        <is>
          <t>Rian Pratama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22" customWidth="1" min="3" max="3"/>
    <col width="14" customWidth="1" min="4" max="4"/>
    <col width="14" customWidth="1" min="5" max="5"/>
    <col width="14" customWidth="1" min="6" max="6"/>
    <col width="18" customWidth="1" min="7" max="7"/>
    <col width="18" customWidth="1" min="8" max="8"/>
    <col width="18" customWidth="1" min="9" max="9"/>
    <col width="22" customWidth="1" min="10" max="10"/>
  </cols>
  <sheetData>
    <row r="1" ht="36" customHeight="1">
      <c r="A1" s="1" t="inlineStr">
        <is>
          <t>IT SOURCING AGILITY &amp; REQUISITION-TO-PO CYCLE TIME</t>
        </is>
      </c>
    </row>
    <row r="2" ht="20" customHeight="1">
      <c r="A2" s="2" t="inlineStr">
        <is>
          <t>Purchase Requisition (PR) Intake, Approval Gateways &amp; PO Dispatch Velocity</t>
        </is>
      </c>
    </row>
    <row r="3" ht="20" customHeight="1">
      <c r="A3" s="37" t="inlineStr">
        <is>
          <t>AVERAGE SOURCING LEAD TIME:</t>
        </is>
      </c>
      <c r="C3" s="70">
        <f>ROUND(AVERAGE(G10:G25),1)&amp;" Days"</f>
        <v/>
      </c>
      <c r="D3" s="37" t="inlineStr">
        <is>
          <t>SLA MET RATE:</t>
        </is>
      </c>
      <c r="F3" s="72">
        <f>COUNTIF(I10:I25, "Within SLA")/COUNTA(A10:A25)</f>
        <v/>
      </c>
      <c r="G3" s="37" t="inlineStr">
        <is>
          <t>PROCESSED REQUISITIONS:</t>
        </is>
      </c>
      <c r="I3" s="73">
        <f>COUNTA(A10:A25)</f>
        <v/>
      </c>
    </row>
    <row r="9" ht="26" customHeight="1">
      <c r="A9" s="41" t="inlineStr">
        <is>
          <t>Requisition (PR) ID</t>
        </is>
      </c>
      <c r="B9" s="41" t="inlineStr">
        <is>
          <t>Item Requested</t>
        </is>
      </c>
      <c r="C9" s="41" t="inlineStr">
        <is>
          <t>Department</t>
        </is>
      </c>
      <c r="D9" s="41" t="inlineStr">
        <is>
          <t>PR Date</t>
        </is>
      </c>
      <c r="E9" s="41" t="inlineStr">
        <is>
          <t>Approval Date</t>
        </is>
      </c>
      <c r="F9" s="41" t="inlineStr">
        <is>
          <t>PO Created Date</t>
        </is>
      </c>
      <c r="G9" s="41" t="inlineStr">
        <is>
          <t>Cycle Time (Days)</t>
        </is>
      </c>
      <c r="H9" s="41" t="inlineStr">
        <is>
          <t>Target SLA (Days)</t>
        </is>
      </c>
      <c r="I9" s="41" t="inlineStr">
        <is>
          <t>Process SLA Status</t>
        </is>
      </c>
      <c r="J9" s="41" t="inlineStr">
        <is>
          <t>Procurement Specialist</t>
        </is>
      </c>
    </row>
    <row r="10" ht="20" customHeight="1">
      <c r="A10" s="42" t="inlineStr">
        <is>
          <t>PR-2026-101</t>
        </is>
      </c>
      <c r="B10" s="71" t="inlineStr">
        <is>
          <t>25x MacBook Pro M3 Laptops</t>
        </is>
      </c>
      <c r="C10" s="43" t="inlineStr">
        <is>
          <t>HR / Onboarding</t>
        </is>
      </c>
      <c r="D10" s="43" t="inlineStr">
        <is>
          <t>2026-02-05</t>
        </is>
      </c>
      <c r="E10" s="43" t="inlineStr">
        <is>
          <t>2026-02-07</t>
        </is>
      </c>
      <c r="F10" s="43" t="inlineStr">
        <is>
          <t>2026-02-10</t>
        </is>
      </c>
      <c r="G10" s="80">
        <f>DATEVALUE(F10)-DATEVALUE(D10)</f>
        <v/>
      </c>
      <c r="H10" s="48" t="n">
        <v>7</v>
      </c>
      <c r="I10" s="69">
        <f>IF(G10&lt;=H10, "Within SLA", "Delayed")</f>
        <v/>
      </c>
      <c r="J10" s="43" t="inlineStr">
        <is>
          <t>Kevin Sanjaya</t>
        </is>
      </c>
    </row>
    <row r="11" ht="20" customHeight="1">
      <c r="A11" s="42" t="inlineStr">
        <is>
          <t>PR-2026-102</t>
        </is>
      </c>
      <c r="B11" s="71" t="inlineStr">
        <is>
          <t>Annual Datadog APM License Extension</t>
        </is>
      </c>
      <c r="C11" s="43" t="inlineStr">
        <is>
          <t>DevOps Engineering</t>
        </is>
      </c>
      <c r="D11" s="43" t="inlineStr">
        <is>
          <t>2026-02-10</t>
        </is>
      </c>
      <c r="E11" s="43" t="inlineStr">
        <is>
          <t>2026-02-11</t>
        </is>
      </c>
      <c r="F11" s="43" t="inlineStr">
        <is>
          <t>2026-02-14</t>
        </is>
      </c>
      <c r="G11" s="80">
        <f>DATEVALUE(F11)-DATEVALUE(D11)</f>
        <v/>
      </c>
      <c r="H11" s="48" t="n">
        <v>7</v>
      </c>
      <c r="I11" s="69">
        <f>IF(G11&lt;=H11, "Within SLA", "Delayed")</f>
        <v/>
      </c>
      <c r="J11" s="43" t="inlineStr">
        <is>
          <t>Budi Santoso</t>
        </is>
      </c>
    </row>
    <row r="12" ht="20" customHeight="1">
      <c r="A12" s="42" t="inlineStr">
        <is>
          <t>PR-2026-103</t>
        </is>
      </c>
      <c r="B12" s="71" t="inlineStr">
        <is>
          <t>Cisco Core Switch Replacement Module</t>
        </is>
      </c>
      <c r="C12" s="43" t="inlineStr">
        <is>
          <t>IT Infrastructure</t>
        </is>
      </c>
      <c r="D12" s="43" t="inlineStr">
        <is>
          <t>2026-02-12</t>
        </is>
      </c>
      <c r="E12" s="43" t="inlineStr">
        <is>
          <t>2026-02-13</t>
        </is>
      </c>
      <c r="F12" s="43" t="inlineStr">
        <is>
          <t>2026-02-16</t>
        </is>
      </c>
      <c r="G12" s="80">
        <f>DATEVALUE(F12)-DATEVALUE(D12)</f>
        <v/>
      </c>
      <c r="H12" s="48" t="n">
        <v>7</v>
      </c>
      <c r="I12" s="69">
        <f>IF(G12&lt;=H12, "Within SLA", "Delayed")</f>
        <v/>
      </c>
      <c r="J12" s="43" t="inlineStr">
        <is>
          <t>Kevin Sanjaya</t>
        </is>
      </c>
    </row>
    <row r="13" ht="20" customHeight="1">
      <c r="A13" s="42" t="inlineStr">
        <is>
          <t>PR-2026-104</t>
        </is>
      </c>
      <c r="B13" s="71" t="inlineStr">
        <is>
          <t>Zscaler SASE User Seats Expansion</t>
        </is>
      </c>
      <c r="C13" s="43" t="inlineStr">
        <is>
          <t>Cybersecurity</t>
        </is>
      </c>
      <c r="D13" s="43" t="inlineStr">
        <is>
          <t>2026-02-18</t>
        </is>
      </c>
      <c r="E13" s="43" t="inlineStr">
        <is>
          <t>2026-02-19</t>
        </is>
      </c>
      <c r="F13" s="43" t="inlineStr">
        <is>
          <t>2026-02-22</t>
        </is>
      </c>
      <c r="G13" s="80">
        <f>DATEVALUE(F13)-DATEVALUE(D13)</f>
        <v/>
      </c>
      <c r="H13" s="48" t="n">
        <v>7</v>
      </c>
      <c r="I13" s="69">
        <f>IF(G13&lt;=H13, "Within SLA", "Delayed")</f>
        <v/>
      </c>
      <c r="J13" s="43" t="inlineStr">
        <is>
          <t>Budi Santoso</t>
        </is>
      </c>
    </row>
    <row r="14" ht="20" customHeight="1">
      <c r="A14" s="42" t="inlineStr">
        <is>
          <t>PR-2026-105</t>
        </is>
      </c>
      <c r="B14" s="71" t="inlineStr">
        <is>
          <t>Office Meeting Room Pro Video Bar</t>
        </is>
      </c>
      <c r="C14" s="43" t="inlineStr">
        <is>
          <t>Workplace Tech</t>
        </is>
      </c>
      <c r="D14" s="43" t="inlineStr">
        <is>
          <t>2026-02-22</t>
        </is>
      </c>
      <c r="E14" s="43" t="inlineStr">
        <is>
          <t>2026-02-24</t>
        </is>
      </c>
      <c r="F14" s="43" t="inlineStr">
        <is>
          <t>2026-02-28</t>
        </is>
      </c>
      <c r="G14" s="80">
        <f>DATEVALUE(F14)-DATEVALUE(D14)</f>
        <v/>
      </c>
      <c r="H14" s="48" t="n">
        <v>7</v>
      </c>
      <c r="I14" s="69">
        <f>IF(G14&lt;=H14, "Within SLA", "Delayed")</f>
        <v/>
      </c>
      <c r="J14" s="43" t="inlineStr">
        <is>
          <t>Kevin Sanjaya</t>
        </is>
      </c>
    </row>
  </sheetData>
  <mergeCells count="5">
    <mergeCell ref="A1:J1"/>
    <mergeCell ref="A2:J2"/>
    <mergeCell ref="D3:E3"/>
    <mergeCell ref="A3:B3"/>
    <mergeCell ref="G3:H3"/>
  </mergeCells>
  <conditionalFormatting sqref="I10:I25">
    <cfRule type="cellIs" priority="1" operator="equal" dxfId="0" stopIfTrue="1">
      <formula>"Within SLA"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34" customWidth="1" min="3" max="3"/>
    <col width="16" customWidth="1" min="4" max="4"/>
    <col width="16" customWidth="1" min="5" max="5"/>
    <col width="14" customWidth="1" min="6" max="6"/>
    <col width="16" customWidth="1" min="7" max="7"/>
    <col width="24" customWidth="1" min="8" max="8"/>
    <col width="16" customWidth="1" min="9" max="9"/>
    <col width="24" customWidth="1" min="10" max="10"/>
  </cols>
  <sheetData>
    <row r="1" ht="36" customHeight="1">
      <c r="A1" s="1" t="inlineStr">
        <is>
          <t>STRATEGIC IT FINANCIAL BALANCED SCORECARD &amp; KPIS</t>
        </is>
      </c>
    </row>
    <row r="2" ht="20" customHeight="1">
      <c r="A2" s="2" t="inlineStr">
        <is>
          <t>CIO &amp; CFO Key Performance Indicators Across Budget, Efficiency, Governance &amp; Procurement</t>
        </is>
      </c>
    </row>
    <row r="4" ht="26" customHeight="1">
      <c r="A4" s="41" t="inlineStr">
        <is>
          <t>Financial Governance Pillar</t>
        </is>
      </c>
      <c r="B4" s="41" t="inlineStr">
        <is>
          <t>Strategic KPI Indicator</t>
        </is>
      </c>
      <c r="C4" s="41" t="inlineStr">
        <is>
          <t>Measurement Formula / Source</t>
        </is>
      </c>
      <c r="D4" s="41" t="inlineStr">
        <is>
          <t>Target Standard</t>
        </is>
      </c>
      <c r="E4" s="41" t="inlineStr">
        <is>
          <t>Actual Performance</t>
        </is>
      </c>
      <c r="F4" s="41" t="inlineStr">
        <is>
          <t>Variance</t>
        </is>
      </c>
      <c r="G4" s="41" t="inlineStr">
        <is>
          <t>Governance Status</t>
        </is>
      </c>
      <c r="H4" s="41" t="inlineStr">
        <is>
          <t>Industry Benchmark</t>
        </is>
      </c>
      <c r="I4" s="41" t="inlineStr">
        <is>
          <t>Review Cadence</t>
        </is>
      </c>
      <c r="J4" s="41" t="inlineStr">
        <is>
          <t>Accountable Leader</t>
        </is>
      </c>
    </row>
    <row r="5" ht="22" customHeight="1">
      <c r="A5" s="33" t="inlineStr">
        <is>
          <t>Financial Control</t>
        </is>
      </c>
      <c r="B5" s="81" t="inlineStr">
        <is>
          <t>Annual IT Budget Variance</t>
        </is>
      </c>
      <c r="C5" s="35">
        <f>'Executive FinOps Dashboard'!G5</f>
        <v/>
      </c>
      <c r="D5" s="34" t="inlineStr">
        <is>
          <t>&lt;= 0.0%</t>
        </is>
      </c>
      <c r="E5" s="34">
        <f>'Executive FinOps Dashboard'!G5</f>
        <v/>
      </c>
      <c r="F5" s="34" t="inlineStr">
        <is>
          <t>Formula</t>
        </is>
      </c>
      <c r="G5" s="36" t="inlineStr">
        <is>
          <t>Compliant</t>
        </is>
      </c>
      <c r="H5" s="35" t="inlineStr">
        <is>
          <t>Top Quartile: &lt;= 2%</t>
        </is>
      </c>
      <c r="I5" s="34" t="inlineStr">
        <is>
          <t>Monthly</t>
        </is>
      </c>
      <c r="J5" s="35" t="inlineStr">
        <is>
          <t>Chief Information Officer</t>
        </is>
      </c>
    </row>
    <row r="6" ht="22" customHeight="1">
      <c r="A6" s="33" t="inlineStr">
        <is>
          <t>Cost Efficiency</t>
        </is>
      </c>
      <c r="B6" s="81" t="inlineStr">
        <is>
          <t>Realized Cost Savings ($)</t>
        </is>
      </c>
      <c r="C6" s="35">
        <f>'Cost Savings Log'!C3</f>
        <v/>
      </c>
      <c r="D6" s="34" t="inlineStr">
        <is>
          <t>&gt;= $50,000</t>
        </is>
      </c>
      <c r="E6" s="34">
        <f>'Cost Savings Log'!C3</f>
        <v/>
      </c>
      <c r="F6" s="34" t="inlineStr">
        <is>
          <t>Formula</t>
        </is>
      </c>
      <c r="G6" s="36" t="inlineStr">
        <is>
          <t>Compliant</t>
        </is>
      </c>
      <c r="H6" s="35" t="inlineStr">
        <is>
          <t>Target: 5% of IT Budget</t>
        </is>
      </c>
      <c r="I6" s="34" t="inlineStr">
        <is>
          <t>Quarterly</t>
        </is>
      </c>
      <c r="J6" s="35" t="inlineStr">
        <is>
          <t>IT FinOps Lead</t>
        </is>
      </c>
    </row>
    <row r="7" ht="22" customHeight="1">
      <c r="A7" s="33" t="inlineStr">
        <is>
          <t>SaaS Rationalization</t>
        </is>
      </c>
      <c r="B7" s="81" t="inlineStr">
        <is>
          <t>Unassigned Seat Waste Ratio</t>
        </is>
      </c>
      <c r="C7" s="35" t="inlineStr">
        <is>
          <t>Waste / Total SaaS spend</t>
        </is>
      </c>
      <c r="D7" s="34" t="inlineStr">
        <is>
          <t>&lt;= 5.0%</t>
        </is>
      </c>
      <c r="E7" s="34" t="inlineStr">
        <is>
          <t>4.2%</t>
        </is>
      </c>
      <c r="F7" s="34" t="inlineStr">
        <is>
          <t>-0.8%</t>
        </is>
      </c>
      <c r="G7" s="36" t="inlineStr">
        <is>
          <t>Compliant</t>
        </is>
      </c>
      <c r="H7" s="35" t="inlineStr">
        <is>
          <t>Industry Average: 8.5%</t>
        </is>
      </c>
      <c r="I7" s="34" t="inlineStr">
        <is>
          <t>Quarterly</t>
        </is>
      </c>
      <c r="J7" s="35" t="inlineStr">
        <is>
          <t>IT Procurement Manager</t>
        </is>
      </c>
    </row>
    <row r="8" ht="22" customHeight="1">
      <c r="A8" s="33" t="inlineStr">
        <is>
          <t>Sourcing Velocity</t>
        </is>
      </c>
      <c r="B8" s="81" t="inlineStr">
        <is>
          <t>Average PR to PO Cycle Time</t>
        </is>
      </c>
      <c r="C8" s="35">
        <f>'PR to PO Lead Time'!C3</f>
        <v/>
      </c>
      <c r="D8" s="34" t="inlineStr">
        <is>
          <t>&lt;= 7.0 Days</t>
        </is>
      </c>
      <c r="E8" s="34">
        <f>'PR to PO Lead Time'!C3</f>
        <v/>
      </c>
      <c r="F8" s="34" t="inlineStr">
        <is>
          <t>Formula</t>
        </is>
      </c>
      <c r="G8" s="36" t="inlineStr">
        <is>
          <t>Compliant</t>
        </is>
      </c>
      <c r="H8" s="35" t="inlineStr">
        <is>
          <t>Gartner Std: 7 Days</t>
        </is>
      </c>
      <c r="I8" s="34" t="inlineStr">
        <is>
          <t>Monthly</t>
        </is>
      </c>
      <c r="J8" s="35" t="inlineStr">
        <is>
          <t>Sourcing Lead</t>
        </is>
      </c>
    </row>
    <row r="9" ht="22" customHeight="1">
      <c r="A9" s="33" t="inlineStr">
        <is>
          <t>Contract Governance</t>
        </is>
      </c>
      <c r="B9" s="81" t="inlineStr">
        <is>
          <t>Timely Contract Renewal Notice</t>
        </is>
      </c>
      <c r="C9" s="35">
        <f>'Executive FinOps Dashboard'!G9</f>
        <v/>
      </c>
      <c r="D9" s="34" t="inlineStr">
        <is>
          <t>100.0%</t>
        </is>
      </c>
      <c r="E9" s="34" t="inlineStr">
        <is>
          <t>100.0%</t>
        </is>
      </c>
      <c r="F9" s="34" t="inlineStr">
        <is>
          <t>0.0%</t>
        </is>
      </c>
      <c r="G9" s="36" t="inlineStr">
        <is>
          <t>Compliant</t>
        </is>
      </c>
      <c r="H9" s="35" t="inlineStr">
        <is>
          <t>Audit Std: 100%</t>
        </is>
      </c>
      <c r="I9" s="34" t="inlineStr">
        <is>
          <t>Monthly</t>
        </is>
      </c>
      <c r="J9" s="35" t="inlineStr">
        <is>
          <t>Legal &amp; Procurement</t>
        </is>
      </c>
    </row>
    <row r="10" ht="22" customHeight="1">
      <c r="A10" s="33" t="inlineStr">
        <is>
          <t>Vendor SLA Adherence</t>
        </is>
      </c>
      <c r="B10" s="81" t="inlineStr">
        <is>
          <t>Average Strategic Vendor SLA</t>
        </is>
      </c>
      <c r="C10" s="35">
        <f>'Vendor Governance'!G3</f>
        <v/>
      </c>
      <c r="D10" s="34" t="inlineStr">
        <is>
          <t>&gt;= 99.0%</t>
        </is>
      </c>
      <c r="E10" s="34">
        <f>'Vendor Governance'!G3</f>
        <v/>
      </c>
      <c r="F10" s="34" t="inlineStr">
        <is>
          <t>Formula</t>
        </is>
      </c>
      <c r="G10" s="36" t="inlineStr">
        <is>
          <t>Compliant</t>
        </is>
      </c>
      <c r="H10" s="35" t="inlineStr">
        <is>
          <t>Enterprise SLA: 99.0%</t>
        </is>
      </c>
      <c r="I10" s="34" t="inlineStr">
        <is>
          <t>Monthly</t>
        </is>
      </c>
      <c r="J10" s="35" t="inlineStr">
        <is>
          <t>Vendor Manager</t>
        </is>
      </c>
    </row>
    <row r="11" ht="22" customHeight="1">
      <c r="A11" s="33" t="inlineStr">
        <is>
          <t>Audit Defense</t>
        </is>
      </c>
      <c r="B11" s="81" t="inlineStr">
        <is>
          <t>License True-Up Financial Exposure</t>
        </is>
      </c>
      <c r="C11" s="35">
        <f>'License True-Up Audit'!C3</f>
        <v/>
      </c>
      <c r="D11" s="34" t="inlineStr">
        <is>
          <t>$0 Risk</t>
        </is>
      </c>
      <c r="E11" s="34">
        <f>'License True-Up Audit'!C3</f>
        <v/>
      </c>
      <c r="F11" s="34" t="inlineStr">
        <is>
          <t>Formula</t>
        </is>
      </c>
      <c r="G11" s="36" t="inlineStr">
        <is>
          <t>Compliant</t>
        </is>
      </c>
      <c r="H11" s="35" t="inlineStr">
        <is>
          <t>Clean Position: $0</t>
        </is>
      </c>
      <c r="I11" s="34" t="inlineStr">
        <is>
          <t>Bi-Annual</t>
        </is>
      </c>
      <c r="J11" s="35" t="inlineStr">
        <is>
          <t>Software Asset Manager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2026-10-15T13:43:13Z</dcterms:created>
  <dcterms:modified xsi:type="dcterms:W3CDTF">2026-10-18T14:36:30Z</dcterms:modified>
</cp:coreProperties>
</file>