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Executive Master Hub" sheetId="2" state="visible" r:id="rId2"/>
    <sheet name="Portfolio Master Directory" sheetId="3" state="visible" r:id="rId3"/>
    <sheet name="Cloud &amp; Core IT Operations" sheetId="4" state="visible" r:id="rId4"/>
    <sheet name="Cybersecurity GRC &amp; Zero Trust" sheetId="5" state="visible" r:id="rId5"/>
    <sheet name="Enterprise Data &amp; AI Governance" sheetId="6" state="visible" r:id="rId6"/>
    <sheet name="Engineering &amp; Modernization" sheetId="7" state="visible" r:id="rId7"/>
    <sheet name="Finance ERP &amp; Procurement" sheetId="8" state="visible" r:id="rId8"/>
    <sheet name="Mission-Critical Verticals" sheetId="9" state="visible" r:id="rId9"/>
    <sheet name="Regulatory Compliance Matrix" sheetId="10" state="visible" r:id="rId10"/>
    <sheet name="C-Level Persona Alignment" sheetId="11" state="visible" r:id="rId11"/>
    <sheet name="Master KPI Dictionary &amp; Math" sheetId="12" state="visible" r:id="rId12"/>
    <sheet name="Integration &amp; Power BI Bridge" sheetId="13" state="visible" r:id="rId13"/>
    <sheet name="Strategic Enterprise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#,##0 &quot;Files&quot;"/>
    <numFmt numFmtId="165" formatCode="#,##0 &quot;Sheets&quot;"/>
    <numFmt numFmtId="166" formatCode="#,##0 &quot;KPIs&quot;"/>
    <numFmt numFmtId="167" formatCode="#,##0 &quot;Charts&quot;"/>
    <numFmt numFmtId="168" formatCode="#,##0 &quot;Pillars&quot;"/>
    <numFmt numFmtId="169" formatCode="#,##0 &quot;Acts&quot;"/>
    <numFmt numFmtId="170" formatCode="0.0&quot;%&quot;"/>
    <numFmt numFmtId="171" formatCode="0.0 &quot;/ 5.0&quot;"/>
    <numFmt numFmtId="172" formatCode="0.0"/>
    <numFmt numFmtId="173" formatCode="#,##0.0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EF3C7"/>
      <sz val="10"/>
    </font>
    <font>
      <name val="Calibri"/>
      <b val="1"/>
      <color rgb="000F172A"/>
      <sz val="12"/>
    </font>
    <font>
      <name val="Calibri"/>
      <b val="1"/>
      <color rgb="00FFFFFF"/>
      <sz val="10"/>
    </font>
    <font>
      <name val="Calibri"/>
      <b val="1"/>
      <color rgb="000F172A"/>
      <sz val="10"/>
    </font>
    <font>
      <name val="Calibri"/>
      <color rgb="000F172A"/>
      <sz val="10"/>
    </font>
    <font>
      <name val="Calibri"/>
      <b val="1"/>
      <color rgb="002563EB"/>
      <sz val="10"/>
      <u val="single"/>
    </font>
    <font>
      <name val="Calibri"/>
      <b val="1"/>
      <color rgb="000F172A"/>
      <sz val="18"/>
    </font>
    <font>
      <name val="Calibri"/>
      <b val="1"/>
      <color rgb="00475569"/>
      <sz val="9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9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1F5F9"/>
        <bgColor rgb="00F1F5F9"/>
      </patternFill>
    </fill>
    <fill>
      <patternFill patternType="solid">
        <fgColor rgb="00D97706"/>
        <bgColor rgb="00D97706"/>
      </patternFill>
    </fill>
    <fill>
      <patternFill patternType="solid">
        <fgColor rgb="00D1FAE5"/>
        <bgColor rgb="00D1FAE5"/>
      </patternFill>
    </fill>
    <fill>
      <patternFill patternType="solid">
        <fgColor rgb="00FFFFFF"/>
        <bgColor rgb="00FFFFFF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D97706"/>
      </top>
      <bottom style="thin">
        <color rgb="00CBD5E1"/>
      </bottom>
    </border>
    <border>
      <left/>
      <right/>
      <top style="medium">
        <color rgb="00D97706"/>
      </top>
      <bottom/>
      <diagonal/>
    </border>
    <border>
      <left/>
      <right style="thin">
        <color rgb="00CBD5E1"/>
      </right>
      <top style="medium">
        <color rgb="00D97706"/>
      </top>
      <bottom/>
      <diagonal/>
    </border>
    <border>
      <left/>
      <right style="thin">
        <color rgb="00CBD5E1"/>
      </right>
      <top style="medium">
        <color rgb="00D97706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164" fontId="8" fillId="6" borderId="6" applyAlignment="1" pivotButton="0" quotePrefix="0" xfId="0">
      <alignment horizontal="center" vertical="center"/>
    </xf>
    <xf numFmtId="0" fontId="0" fillId="0" borderId="6" pivotButton="0" quotePrefix="0" xfId="0"/>
    <xf numFmtId="165" fontId="8" fillId="6" borderId="6" applyAlignment="1" pivotButton="0" quotePrefix="0" xfId="0">
      <alignment horizontal="center" vertical="center"/>
    </xf>
    <xf numFmtId="166" fontId="8" fillId="6" borderId="6" applyAlignment="1" pivotButton="0" quotePrefix="0" xfId="0">
      <alignment horizontal="center" vertical="center"/>
    </xf>
    <xf numFmtId="167" fontId="8" fillId="6" borderId="6" applyAlignment="1" pivotButton="0" quotePrefix="0" xfId="0">
      <alignment horizontal="center" vertical="center"/>
    </xf>
    <xf numFmtId="0" fontId="9" fillId="6" borderId="6" applyAlignment="1" pivotButton="0" quotePrefix="0" xfId="0">
      <alignment horizontal="center" vertical="center" wrapText="1"/>
    </xf>
    <xf numFmtId="168" fontId="8" fillId="6" borderId="6" applyAlignment="1" pivotButton="0" quotePrefix="0" xfId="0">
      <alignment horizontal="center" vertical="center"/>
    </xf>
    <xf numFmtId="169" fontId="8" fillId="6" borderId="6" applyAlignment="1" pivotButton="0" quotePrefix="0" xfId="0">
      <alignment horizontal="center" vertical="center"/>
    </xf>
    <xf numFmtId="170" fontId="8" fillId="6" borderId="6" applyAlignment="1" pivotButton="0" quotePrefix="0" xfId="0">
      <alignment horizontal="center" vertical="center"/>
    </xf>
    <xf numFmtId="171" fontId="8" fillId="6" borderId="6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right" vertical="center"/>
    </xf>
    <xf numFmtId="170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center" vertical="center"/>
    </xf>
    <xf numFmtId="3" fontId="5" fillId="3" borderId="1" applyAlignment="1" pivotButton="0" quotePrefix="0" xfId="0">
      <alignment horizontal="center" vertical="center"/>
    </xf>
    <xf numFmtId="0" fontId="5" fillId="4" borderId="1" pivotButton="0" quotePrefix="0" xfId="0"/>
    <xf numFmtId="0" fontId="0" fillId="3" borderId="1" pivotButton="0" quotePrefix="0" xfId="0"/>
    <xf numFmtId="0" fontId="5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72" fontId="6" fillId="0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172" fontId="6" fillId="3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172" fontId="5" fillId="3" borderId="1" applyAlignment="1" pivotButton="0" quotePrefix="0" xfId="0">
      <alignment horizontal="right" vertical="center"/>
    </xf>
    <xf numFmtId="164" fontId="8" fillId="6" borderId="6" applyAlignment="1" pivotButton="0" quotePrefix="0" xfId="0">
      <alignment horizontal="center" vertical="center"/>
    </xf>
    <xf numFmtId="0" fontId="0" fillId="0" borderId="9" pivotButton="0" quotePrefix="0" xfId="0"/>
    <xf numFmtId="165" fontId="8" fillId="6" borderId="6" applyAlignment="1" pivotButton="0" quotePrefix="0" xfId="0">
      <alignment horizontal="center" vertical="center"/>
    </xf>
    <xf numFmtId="166" fontId="8" fillId="6" borderId="6" applyAlignment="1" pivotButton="0" quotePrefix="0" xfId="0">
      <alignment horizontal="center" vertical="center"/>
    </xf>
    <xf numFmtId="167" fontId="8" fillId="6" borderId="6" applyAlignment="1" pivotButton="0" quotePrefix="0" xfId="0">
      <alignment horizontal="center" vertical="center"/>
    </xf>
    <xf numFmtId="168" fontId="8" fillId="6" borderId="6" applyAlignment="1" pivotButton="0" quotePrefix="0" xfId="0">
      <alignment horizontal="center" vertical="center"/>
    </xf>
    <xf numFmtId="169" fontId="8" fillId="6" borderId="6" applyAlignment="1" pivotButton="0" quotePrefix="0" xfId="0">
      <alignment horizontal="center" vertical="center"/>
    </xf>
    <xf numFmtId="170" fontId="8" fillId="6" borderId="6" applyAlignment="1" pivotButton="0" quotePrefix="0" xfId="0">
      <alignment horizontal="center" vertical="center"/>
    </xf>
    <xf numFmtId="171" fontId="8" fillId="6" borderId="6" applyAlignment="1" pivotButton="0" quotePrefix="0" xfId="0">
      <alignment horizontal="center" vertical="center"/>
    </xf>
    <xf numFmtId="170" fontId="5" fillId="0" borderId="1" applyAlignment="1" pivotButton="0" quotePrefix="0" xfId="0">
      <alignment horizontal="right" vertical="center"/>
    </xf>
    <xf numFmtId="0" fontId="10" fillId="0" borderId="0" pivotButton="0" quotePrefix="0" xfId="0"/>
    <xf numFmtId="0" fontId="11" fillId="7" borderId="10" applyAlignment="1" pivotButton="0" quotePrefix="0" xfId="0">
      <alignment horizontal="center" vertical="center"/>
    </xf>
    <xf numFmtId="0" fontId="12" fillId="8" borderId="10" applyAlignment="1" pivotButton="0" quotePrefix="0" xfId="0">
      <alignment horizontal="center" vertical="center"/>
    </xf>
    <xf numFmtId="170" fontId="11" fillId="8" borderId="10" applyAlignment="1" pivotButton="0" quotePrefix="0" xfId="0">
      <alignment horizontal="right" vertical="center"/>
    </xf>
    <xf numFmtId="0" fontId="12" fillId="8" borderId="10" applyAlignment="1" pivotButton="0" quotePrefix="0" xfId="0">
      <alignment horizontal="left" vertical="center"/>
    </xf>
    <xf numFmtId="172" fontId="11" fillId="8" borderId="10" applyAlignment="1" pivotButton="0" quotePrefix="0" xfId="0">
      <alignment horizontal="right" vertical="center"/>
    </xf>
    <xf numFmtId="172" fontId="6" fillId="0" borderId="1" applyAlignment="1" pivotButton="0" quotePrefix="0" xfId="0">
      <alignment horizontal="right" vertical="center"/>
    </xf>
    <xf numFmtId="172" fontId="6" fillId="3" borderId="1" applyAlignment="1" pivotButton="0" quotePrefix="0" xfId="0">
      <alignment horizontal="right" vertical="center"/>
    </xf>
    <xf numFmtId="172" fontId="5" fillId="3" borderId="1" applyAlignment="1" pivotButton="0" quotePrefix="0" xfId="0">
      <alignment horizontal="right" vertical="center"/>
    </xf>
    <xf numFmtId="3" fontId="11" fillId="8" borderId="10" applyAlignment="1" pivotButton="0" quotePrefix="0" xfId="0">
      <alignment horizontal="right" vertical="center"/>
    </xf>
    <xf numFmtId="173" fontId="11" fillId="8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Workbooks per Enterprise Pillar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Master Hub'!C12</f>
            </strRef>
          </tx>
          <spPr>
            <a:ln>
              <a:prstDash val="solid"/>
            </a:ln>
          </spPr>
          <cat>
            <numRef>
              <f>'Executive Master Hub'!$B$13:$B$18</f>
            </numRef>
          </cat>
          <val>
            <numRef>
              <f>'Executive Master Hub'!$C$13:$C$18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Enterprise Pillar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Number of Master Workbooks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Suite Composition Mix (%)</a:t>
            </a:r>
          </a:p>
        </rich>
      </tx>
    </title>
    <plotArea>
      <pieChart>
        <varyColors val="1"/>
        <ser>
          <idx val="0"/>
          <order val="0"/>
          <tx>
            <strRef>
              <f>'Executive Master Hub'!G12</f>
            </strRef>
          </tx>
          <spPr>
            <a:ln>
              <a:prstDash val="solid"/>
            </a:ln>
          </spPr>
          <cat>
            <numRef>
              <f>'Executive Master Hub'!$F$13:$F$18</f>
            </numRef>
          </cat>
          <val>
            <numRef>
              <f>'Executive Master Hub'!$G$13:$G$18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Enterprise Portfolio Governance &amp; Metric Attainment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Master Hub'!C50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Master Hub'!$B$51:$B$56</f>
            </numRef>
          </cat>
          <val>
            <numRef>
              <f>'Executive Master Hub'!$C$51:$C$56</f>
            </numRef>
          </val>
        </ser>
        <ser>
          <idx val="1"/>
          <order val="1"/>
          <tx>
            <strRef>
              <f>'Executive Master Hub'!D50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Master Hub'!$B$51:$B$56</f>
            </numRef>
          </cat>
          <val>
            <numRef>
              <f>'Executive Master Hub'!$D$51:$D$56</f>
            </numRef>
          </val>
        </ser>
        <ser>
          <idx val="2"/>
          <order val="2"/>
          <tx>
            <strRef>
              <f>'Executive Master Hub'!E50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Master Hub'!$B$51:$B$56</f>
            </numRef>
          </cat>
          <val>
            <numRef>
              <f>'Executive Master Hub'!$E$51:$E$56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Portfolio Executive Governance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Master Hub'!H50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Master Hub'!$G$51:$G$56</f>
            </numRef>
          </cat>
          <val>
            <numRef>
              <f>'Executive Master Hub'!$H$51:$H$56</f>
            </numRef>
          </val>
        </ser>
        <ser>
          <idx val="1"/>
          <order val="1"/>
          <tx>
            <strRef>
              <f>'Executive Master Hub'!I50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Master Hub'!$G$51:$G$56</f>
            </numRef>
          </cat>
          <val>
            <numRef>
              <f>'Executive Master Hub'!$I$51:$I$56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Enterprise Transformation Value Realization Bridge (Billion IDR)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Master Hub'!C73</f>
            </strRef>
          </tx>
          <spPr>
            <a:ln>
              <a:prstDash val="solid"/>
            </a:ln>
          </spPr>
          <cat>
            <numRef>
              <f>'Executive Master Hub'!$B$74:$B$79</f>
            </numRef>
          </cat>
          <val>
            <numRef>
              <f>'Executive Master Hub'!$C$74:$C$79</f>
            </numRef>
          </val>
        </ser>
        <ser>
          <idx val="1"/>
          <order val="1"/>
          <tx>
            <strRef>
              <f>'Executive Master Hub'!D73</f>
            </strRef>
          </tx>
          <spPr>
            <a:ln>
              <a:prstDash val="solid"/>
            </a:ln>
          </spPr>
          <cat>
            <numRef>
              <f>'Executive Master Hub'!$B$74:$B$79</f>
            </numRef>
          </cat>
          <val>
            <numRef>
              <f>'Executive Master Hub'!$D$74:$D$79</f>
            </numRef>
          </val>
        </ser>
        <ser>
          <idx val="2"/>
          <order val="2"/>
          <tx>
            <strRef>
              <f>'Executive Master Hub'!E73</f>
            </strRef>
          </tx>
          <spPr>
            <a:ln>
              <a:prstDash val="solid"/>
            </a:ln>
          </spPr>
          <cat>
            <numRef>
              <f>'Executive Master Hub'!$B$74:$B$79</f>
            </numRef>
          </cat>
          <val>
            <numRef>
              <f>'Executive Master Hub'!$E$74:$E$79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Enterprise KPI Health Index vs Portfolio Delivery Velocity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Master Hub'!H73</f>
            </strRef>
          </tx>
          <spPr>
            <a:ln>
              <a:prstDash val="solid"/>
            </a:ln>
          </spPr>
          <cat>
            <numRef>
              <f>'Executive Master Hub'!$G$74:$G$79</f>
            </numRef>
          </cat>
          <val>
            <numRef>
              <f>'Executive Master Hub'!$H$74:$H$79</f>
            </numRef>
          </val>
        </ser>
        <ser>
          <idx val="1"/>
          <order val="1"/>
          <tx>
            <strRef>
              <f>'Executive Master Hub'!I73</f>
            </strRef>
          </tx>
          <spPr>
            <a:ln>
              <a:prstDash val="solid"/>
            </a:ln>
          </spPr>
          <cat>
            <numRef>
              <f>'Executive Master Hub'!$G$74:$G$79</f>
            </numRef>
          </cat>
          <val>
            <numRef>
              <f>'Executive Master Hub'!$I$74:$I$79</f>
            </numRef>
          </val>
        </ser>
        <ser>
          <idx val="2"/>
          <order val="2"/>
          <tx>
            <strRef>
              <f>'Executive Master Hub'!J73</f>
            </strRef>
          </tx>
          <spPr>
            <a:ln>
              <a:prstDash val="solid"/>
            </a:ln>
          </spPr>
          <cat>
            <numRef>
              <f>'Executive Master Hub'!$G$74:$G$79</f>
            </numRef>
          </cat>
          <val>
            <numRef>
              <f>'Executive Master Hub'!$J$74:$J$79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19</row>
      <rowOff>0</rowOff>
    </from>
    <ext cx="48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19</row>
      <rowOff>0</rowOff>
    </from>
    <ext cx="414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57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57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65" customWidth="1" min="2" max="2"/>
  </cols>
  <sheetData>
    <row r="1" ht="28" customHeight="1">
      <c r="A1" s="1" t="inlineStr">
        <is>
          <t>ENTERPRISE EXECUTIVE SUITE MASTER CATALOG &amp; LAUNCHER</t>
        </is>
      </c>
    </row>
    <row r="2" ht="18" customHeight="1">
      <c r="A2" s="2" t="inlineStr">
        <is>
          <t>Operating System, Interactive Hyperlinks, C-Level Personas &amp; Regulatory Compliance Architecture</t>
        </is>
      </c>
    </row>
    <row r="4">
      <c r="A4" s="3" t="inlineStr">
        <is>
          <t>Enterprise Portfolio Overview &amp; Master Navigation Guide</t>
        </is>
      </c>
    </row>
    <row r="6">
      <c r="A6" s="4" t="inlineStr">
        <is>
          <t>Sheet Title</t>
        </is>
      </c>
      <c r="B6" s="4" t="inlineStr">
        <is>
          <t>Functional Scope &amp; Master Navigation Focus</t>
        </is>
      </c>
    </row>
    <row r="7" ht="20" customHeight="1">
      <c r="A7" s="5" t="inlineStr">
        <is>
          <t>Executive Master Hub</t>
        </is>
      </c>
      <c r="B7" s="6" t="inlineStr">
        <is>
          <t>Unified executive dashboard with 8 macro KPIs, 2 portfolio distribution charts, quick navigation shortcuts, and suite-wide audit health.</t>
        </is>
      </c>
      <c r="C7" s="7" t="n"/>
      <c r="D7" s="7" t="n"/>
      <c r="E7" s="7" t="n"/>
      <c r="F7" s="7" t="n"/>
      <c r="G7" s="7" t="n"/>
      <c r="H7" s="8" t="n"/>
    </row>
    <row r="8" ht="20" customHeight="1">
      <c r="A8" s="9" t="inlineStr">
        <is>
          <t>Portfolio Master Directory</t>
        </is>
      </c>
      <c r="B8" s="6" t="inlineStr">
        <is>
          <t>Master catalogue of all 50 workbooks with direct interactive Excel hyperlinks (=HYPERLINK), target persona, sheet count, and functional scope.</t>
        </is>
      </c>
      <c r="C8" s="7" t="n"/>
      <c r="D8" s="7" t="n"/>
      <c r="E8" s="7" t="n"/>
      <c r="F8" s="7" t="n"/>
      <c r="G8" s="7" t="n"/>
      <c r="H8" s="8" t="n"/>
    </row>
    <row r="9" ht="20" customHeight="1">
      <c r="A9" s="5" t="inlineStr">
        <is>
          <t>Cloud &amp; Core IT Operations</t>
        </is>
      </c>
      <c r="B9" s="6" t="inlineStr">
        <is>
          <t>Directory of 6 workbooks covering Cloud Infrastructure, SRE, ITSM, Digital Workplace (DEX), Service Desk CX, Telecom, and Industrial IoT.</t>
        </is>
      </c>
      <c r="C9" s="7" t="n"/>
      <c r="D9" s="7" t="n"/>
      <c r="E9" s="7" t="n"/>
      <c r="F9" s="7" t="n"/>
      <c r="G9" s="7" t="n"/>
      <c r="H9" s="8" t="n"/>
    </row>
    <row r="10" ht="20" customHeight="1">
      <c r="A10" s="9" t="inlineStr">
        <is>
          <t>Cybersecurity GRC &amp; Zero Trust</t>
        </is>
      </c>
      <c r="B10" s="6" t="inlineStr">
        <is>
          <t>Directory of 6 workbooks covering Enterprise Cybersecurity, CSPM DevSecOps, Zero Trust IAM/PAM, IT GRC Audit, UU PDP Privacy, and Defense C4ISR.</t>
        </is>
      </c>
      <c r="C10" s="7" t="n"/>
      <c r="D10" s="7" t="n"/>
      <c r="E10" s="7" t="n"/>
      <c r="F10" s="7" t="n"/>
      <c r="G10" s="7" t="n"/>
      <c r="H10" s="8" t="n"/>
    </row>
    <row r="11" ht="20" customHeight="1">
      <c r="A11" s="5" t="inlineStr">
        <is>
          <t>Enterprise Data &amp; AI Governance</t>
        </is>
      </c>
      <c r="B11" s="6" t="inlineStr">
        <is>
          <t>Directory of 4 workbooks covering Enterprise Data Mesh, MDM Operations, Data &amp; BI Analytics, GenAI Governance, and Open Banking APIs.</t>
        </is>
      </c>
      <c r="C11" s="7" t="n"/>
      <c r="D11" s="7" t="n"/>
      <c r="E11" s="7" t="n"/>
      <c r="F11" s="7" t="n"/>
      <c r="G11" s="7" t="n"/>
      <c r="H11" s="8" t="n"/>
    </row>
    <row r="12" ht="20" customHeight="1">
      <c r="A12" s="9" t="inlineStr">
        <is>
          <t>Engineering &amp; Modernization</t>
        </is>
      </c>
      <c r="B12" s="6" t="inlineStr">
        <is>
          <t>Directory of 10 workbooks covering Software Engineering, Enterprise Architecture, Quality Engineering, Product PLG, PMO, Tech Talent, Robotics AMR, Semiconductor Fab, EV Gigafactory, and Digital Twin BIM.</t>
        </is>
      </c>
      <c r="C12" s="7" t="n"/>
      <c r="D12" s="7" t="n"/>
      <c r="E12" s="7" t="n"/>
      <c r="F12" s="7" t="n"/>
      <c r="G12" s="7" t="n"/>
      <c r="H12" s="8" t="n"/>
    </row>
    <row r="13" ht="20" customHeight="1">
      <c r="A13" s="5" t="inlineStr">
        <is>
          <t>Finance ERP &amp; Procurement</t>
        </is>
      </c>
      <c r="B13" s="6" t="inlineStr">
        <is>
          <t>Directory of 5 workbooks covering Core Banking ERP, FinTech Fraud AML, IT Procurement FinOps, M&amp;A Tech Carveout, and BCM Crisis Command.</t>
        </is>
      </c>
      <c r="C13" s="7" t="n"/>
      <c r="D13" s="7" t="n"/>
      <c r="E13" s="7" t="n"/>
      <c r="F13" s="7" t="n"/>
      <c r="G13" s="7" t="n"/>
      <c r="H13" s="8" t="n"/>
    </row>
    <row r="14" ht="20" customHeight="1">
      <c r="A14" s="9" t="inlineStr">
        <is>
          <t>Mission-Critical Verticals</t>
        </is>
      </c>
      <c r="B14" s="6" t="inlineStr">
        <is>
          <t>Directory of 19 workbooks covering Healthcare, Supply Chain, Retail POS, GovTech, Energy Grid, Telematics, Hotel PMS, EdTech, Mining, Aviation, Pharma, Media, R&amp;D, SpaceTech, AgriTech, Maritime, Nuclear Energy, and Bioinformatics.</t>
        </is>
      </c>
      <c r="C14" s="7" t="n"/>
      <c r="D14" s="7" t="n"/>
      <c r="E14" s="7" t="n"/>
      <c r="F14" s="7" t="n"/>
      <c r="G14" s="7" t="n"/>
      <c r="H14" s="8" t="n"/>
    </row>
    <row r="15" ht="20" customHeight="1">
      <c r="A15" s="5" t="inlineStr">
        <is>
          <t>Regulatory Compliance Matrix</t>
        </is>
      </c>
      <c r="B15" s="6" t="inlineStr">
        <is>
          <t>Cross-mapping of all 50 workbooks to statutory regulations: UU PDP, OJK/BI, SPBE KemenPAN-RB, BSSN, ISO 27001/20000, PCI DSS 4.0, FDA 21 CFR 11, GISTM, ICAO, BAN-PT, IAEA, IMO, SEMI.</t>
        </is>
      </c>
      <c r="C15" s="7" t="n"/>
      <c r="D15" s="7" t="n"/>
      <c r="E15" s="7" t="n"/>
      <c r="F15" s="7" t="n"/>
      <c r="G15" s="7" t="n"/>
      <c r="H15" s="8" t="n"/>
    </row>
    <row r="16" ht="20" customHeight="1">
      <c r="A16" s="9" t="inlineStr">
        <is>
          <t>C-Level Persona Alignment</t>
        </is>
      </c>
      <c r="B16" s="6" t="inlineStr">
        <is>
          <t>Targeted navigation guide tailored for CIO, CTO, CISO, CDO, COO, CFO, VP Engineering, and Enterprise Architects.</t>
        </is>
      </c>
      <c r="C16" s="7" t="n"/>
      <c r="D16" s="7" t="n"/>
      <c r="E16" s="7" t="n"/>
      <c r="F16" s="7" t="n"/>
      <c r="G16" s="7" t="n"/>
      <c r="H16" s="8" t="n"/>
    </row>
    <row r="17" ht="20" customHeight="1">
      <c r="A17" s="5" t="inlineStr">
        <is>
          <t>Master KPI Dictionary &amp; Math</t>
        </is>
      </c>
      <c r="B17" s="6" t="inlineStr">
        <is>
          <t>Central glossary of 400+ executive formulas, statistical methods, SLA thresholds, and operational calculations across all 50 workbooks.</t>
        </is>
      </c>
      <c r="C17" s="7" t="n"/>
      <c r="D17" s="7" t="n"/>
      <c r="E17" s="7" t="n"/>
      <c r="F17" s="7" t="n"/>
      <c r="G17" s="7" t="n"/>
      <c r="H17" s="8" t="n"/>
    </row>
    <row r="18" ht="20" customHeight="1">
      <c r="A18" s="9" t="inlineStr">
        <is>
          <t>Integration &amp; Power BI Bridge</t>
        </is>
      </c>
      <c r="B18" s="6" t="inlineStr">
        <is>
          <t>Technical architecture guide for integrating these workbooks with Power BI, Tableau, Python openpyxl automation pipelines, and cloud data warehouses.</t>
        </is>
      </c>
      <c r="C18" s="7" t="n"/>
      <c r="D18" s="7" t="n"/>
      <c r="E18" s="7" t="n"/>
      <c r="F18" s="7" t="n"/>
      <c r="G18" s="7" t="n"/>
      <c r="H18" s="8" t="n"/>
    </row>
    <row r="19" ht="20" customHeight="1">
      <c r="A19" s="5" t="inlineStr">
        <is>
          <t>Strategic Enterprise Scorecard</t>
        </is>
      </c>
      <c r="B19" s="6" t="inlineStr">
        <is>
          <t>Master enterprise maturity scorecard evaluating organizational excellence across Governance, Resilience, Velocity, and Compliance.</t>
        </is>
      </c>
      <c r="C19" s="7" t="n"/>
      <c r="D19" s="7" t="n"/>
      <c r="E19" s="7" t="n"/>
      <c r="F19" s="7" t="n"/>
      <c r="G19" s="7" t="n"/>
      <c r="H19" s="8" t="n"/>
    </row>
  </sheetData>
  <mergeCells count="17">
    <mergeCell ref="A4:H4"/>
    <mergeCell ref="B14:H14"/>
    <mergeCell ref="B8:H8"/>
    <mergeCell ref="B17:H17"/>
    <mergeCell ref="B9:H9"/>
    <mergeCell ref="B13:H13"/>
    <mergeCell ref="B18:H18"/>
    <mergeCell ref="B12:H12"/>
    <mergeCell ref="A2:K2"/>
    <mergeCell ref="B6:H6"/>
    <mergeCell ref="B16:H16"/>
    <mergeCell ref="B15:H15"/>
    <mergeCell ref="B7:H7"/>
    <mergeCell ref="B10:H10"/>
    <mergeCell ref="B11:H11"/>
    <mergeCell ref="B19:H19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9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30" customWidth="1" min="4" max="4"/>
    <col width="36" customWidth="1" min="5" max="5"/>
    <col width="24" customWidth="1" min="6" max="6"/>
    <col width="22" customWidth="1" min="7" max="7"/>
    <col width="24" customWidth="1" min="8" max="8"/>
    <col width="20" customWidth="1" min="9" max="9"/>
    <col width="12" customWidth="1" min="10" max="10"/>
  </cols>
  <sheetData>
    <row r="1" ht="28" customHeight="1">
      <c r="A1" s="1" t="inlineStr">
        <is>
          <t>ENTERPRISE EXECUTIVE COMMAND HUB &amp; SUITE LAUNCHER</t>
        </is>
      </c>
    </row>
    <row r="2" ht="18" customHeight="1">
      <c r="A2" s="2" t="inlineStr">
        <is>
          <t>C-Level Gateway: 50 Enterprise Workbooks, 700 Dynamic Sheets, 400 Automated KPIs &amp; Zero Errors</t>
        </is>
      </c>
    </row>
    <row r="4" ht="26" customHeight="1">
      <c r="B4" s="44" t="n">
        <v>50</v>
      </c>
      <c r="C4" s="45" t="n"/>
      <c r="D4" s="46" t="n">
        <v>700</v>
      </c>
      <c r="E4" s="45" t="n"/>
      <c r="F4" s="47" t="n">
        <v>400</v>
      </c>
      <c r="G4" s="45" t="n"/>
      <c r="H4" s="48" t="n">
        <v>100</v>
      </c>
      <c r="I4" s="45" t="n"/>
    </row>
    <row r="5" ht="28" customHeight="1">
      <c r="B5" s="15" t="inlineStr">
        <is>
          <t>TOTAL ENTERPRISE WORKBOOKS
Complete Cross-Discipline Suite</t>
        </is>
      </c>
      <c r="C5" s="45" t="n"/>
      <c r="D5" s="15" t="inlineStr">
        <is>
          <t>TOTAL DYNAMIC SHEETS
Audit-Verified Operational Sheets</t>
        </is>
      </c>
      <c r="E5" s="45" t="n"/>
      <c r="F5" s="15" t="inlineStr">
        <is>
          <t>C-LEVEL EXECUTIVE KPIS
Real-Time Formula Connected KPIs</t>
        </is>
      </c>
      <c r="G5" s="45" t="n"/>
      <c r="H5" s="15" t="inlineStr">
        <is>
          <t>NATIVE OPENPYXL CHARTS
Executive Visualizations (Bar &amp; Pie)</t>
        </is>
      </c>
      <c r="I5" s="45" t="n"/>
    </row>
    <row r="6" ht="8" customHeight="1"/>
    <row r="7" ht="26" customHeight="1">
      <c r="B7" s="49" t="n">
        <v>6</v>
      </c>
      <c r="C7" s="45" t="n"/>
      <c r="D7" s="50" t="n">
        <v>35</v>
      </c>
      <c r="E7" s="45" t="n"/>
      <c r="F7" s="51" t="n">
        <v>0</v>
      </c>
      <c r="G7" s="45" t="n"/>
      <c r="H7" s="52" t="n">
        <v>4.8</v>
      </c>
      <c r="I7" s="45" t="n"/>
    </row>
    <row r="8" ht="28" customHeight="1">
      <c r="B8" s="15" t="inlineStr">
        <is>
          <t>CORE ENTERPRISE DOMAINS
IT, Cyber, Data, Eng, Fin, Verticals</t>
        </is>
      </c>
      <c r="C8" s="45" t="n"/>
      <c r="D8" s="15" t="inlineStr">
        <is>
          <t>STATUTORY STANDARDS MAPPED
UU PDP, OJK, ISO, PCI, FDA, ICAO, IAEA</t>
        </is>
      </c>
      <c r="E8" s="45" t="n"/>
      <c r="F8" s="15" t="inlineStr">
        <is>
          <t>PORTFOLIO ERROR RATE
Zero Schema / Formula Syntax Errors</t>
        </is>
      </c>
      <c r="G8" s="45" t="n"/>
      <c r="H8" s="15" t="inlineStr">
        <is>
          <t>EXECUTIVE MATURITY LEVEL
CMMI Level 4+ Managed &amp; Optimized</t>
        </is>
      </c>
      <c r="I8" s="45" t="n"/>
    </row>
    <row r="9" ht="14" customHeight="1"/>
    <row r="11">
      <c r="B11" s="3" t="inlineStr">
        <is>
          <t>Suite Distribution across 6 Enterprise Pillars</t>
        </is>
      </c>
      <c r="F11" s="3" t="inlineStr">
        <is>
          <t>Portfolio Discipline Share (%)</t>
        </is>
      </c>
    </row>
    <row r="12">
      <c r="B12" s="20" t="inlineStr">
        <is>
          <t>Enterprise Pillar</t>
        </is>
      </c>
      <c r="C12" s="20" t="inlineStr">
        <is>
          <t>Workbook Count</t>
        </is>
      </c>
      <c r="F12" s="20" t="inlineStr">
        <is>
          <t>Domain Discipline</t>
        </is>
      </c>
      <c r="G12" s="20" t="inlineStr">
        <is>
          <t>Share (%)</t>
        </is>
      </c>
    </row>
    <row r="13">
      <c r="B13" s="6" t="inlineStr">
        <is>
          <t>Cloud, SRE &amp; Core IT Ops</t>
        </is>
      </c>
      <c r="C13" s="21" t="n">
        <v>6</v>
      </c>
      <c r="F13" s="6" t="inlineStr">
        <is>
          <t>Mission-Critical Verticals</t>
        </is>
      </c>
      <c r="G13" s="53" t="n">
        <v>32.5</v>
      </c>
    </row>
    <row r="14">
      <c r="B14" s="6" t="inlineStr">
        <is>
          <t>Cybersecurity GRC &amp; Zero Trust</t>
        </is>
      </c>
      <c r="C14" s="21" t="n">
        <v>6</v>
      </c>
      <c r="F14" s="6" t="inlineStr">
        <is>
          <t>Cloud, SRE &amp; IT Ops</t>
        </is>
      </c>
      <c r="G14" s="53" t="n">
        <v>15</v>
      </c>
    </row>
    <row r="15">
      <c r="B15" s="6" t="inlineStr">
        <is>
          <t>Enterprise Data &amp; AI Governance</t>
        </is>
      </c>
      <c r="C15" s="21" t="n">
        <v>4</v>
      </c>
      <c r="F15" s="6" t="inlineStr">
        <is>
          <t>Engineering &amp; Modernization</t>
        </is>
      </c>
      <c r="G15" s="53" t="n">
        <v>15</v>
      </c>
    </row>
    <row r="16">
      <c r="B16" s="6" t="inlineStr">
        <is>
          <t>Engineering, Architecture &amp; PLG</t>
        </is>
      </c>
      <c r="C16" s="21" t="n">
        <v>10</v>
      </c>
      <c r="F16" s="6" t="inlineStr">
        <is>
          <t>Finance ERP &amp; FinOps</t>
        </is>
      </c>
      <c r="G16" s="53" t="n">
        <v>15</v>
      </c>
    </row>
    <row r="17">
      <c r="B17" s="6" t="inlineStr">
        <is>
          <t>Finance ERP, FinOps &amp; Strategy</t>
        </is>
      </c>
      <c r="C17" s="21" t="n">
        <v>5</v>
      </c>
      <c r="F17" s="6" t="inlineStr">
        <is>
          <t>Cyber GRC &amp; Zero Trust</t>
        </is>
      </c>
      <c r="G17" s="53" t="n">
        <v>12.5</v>
      </c>
    </row>
    <row r="18">
      <c r="B18" s="6" t="inlineStr">
        <is>
          <t>Specialized Mission Verticals</t>
        </is>
      </c>
      <c r="C18" s="21" t="n">
        <v>19</v>
      </c>
      <c r="F18" s="6" t="inlineStr">
        <is>
          <t>Enterprise Data &amp; AI</t>
        </is>
      </c>
      <c r="G18" s="53" t="n">
        <v>10</v>
      </c>
    </row>
    <row r="36">
      <c r="B36" s="3" t="inlineStr">
        <is>
          <t>Featured Executive Quick-Launch Shortcuts</t>
        </is>
      </c>
    </row>
    <row r="37">
      <c r="B37" s="20" t="inlineStr">
        <is>
          <t>Core Discipline Focus</t>
        </is>
      </c>
      <c r="C37" s="20" t="inlineStr">
        <is>
          <t>Target Executive</t>
        </is>
      </c>
      <c r="D37" s="20" t="inlineStr">
        <is>
          <t>Featured Master Workbook</t>
        </is>
      </c>
      <c r="E37" s="20" t="inlineStr">
        <is>
          <t>Key Operational Highlight</t>
        </is>
      </c>
      <c r="F37" s="20" t="inlineStr">
        <is>
          <t>Direct Launch Action</t>
        </is>
      </c>
    </row>
    <row r="38" ht="20" customHeight="1">
      <c r="B38" s="23" t="inlineStr">
        <is>
          <t>Enterprise Cybersecurity &amp; SOC</t>
        </is>
      </c>
      <c r="C38" s="23" t="inlineStr">
        <is>
          <t>CISO</t>
        </is>
      </c>
      <c r="D38" s="24" t="inlineStr">
        <is>
          <t>Cybersecurity_All_In_One_Dashboard.xlsx</t>
        </is>
      </c>
      <c r="E38" s="24" t="inlineStr">
        <is>
          <t>Real-time SIEM alerts, MITRE ATT&amp;CK, EDR telemetries</t>
        </is>
      </c>
      <c r="F38" s="25">
        <f>HYPERLINK("Cybersecurity_All_In_One_Dashboard.xlsx", "Launch SOC Cockpit ↗")</f>
        <v/>
      </c>
    </row>
    <row r="39" ht="20" customHeight="1">
      <c r="B39" s="26" t="inlineStr">
        <is>
          <t>Cloud Infrastructure, SRE &amp; FinOps</t>
        </is>
      </c>
      <c r="C39" s="26" t="inlineStr">
        <is>
          <t>CTO / VP SRE</t>
        </is>
      </c>
      <c r="D39" s="27" t="inlineStr">
        <is>
          <t>Cloud_Infrastructure_and_SRE_All_In_One_Dashboard.xlsx</t>
        </is>
      </c>
      <c r="E39" s="27" t="inlineStr">
        <is>
          <t>Multi-cloud Kubernetes, unit costs, error budget burn</t>
        </is>
      </c>
      <c r="F39" s="28">
        <f>HYPERLINK("Cloud_Infrastructure_and_SRE_All_In_One_Dashboard.xlsx", "Launch Cloud SRE ↗")</f>
        <v/>
      </c>
    </row>
    <row r="40" ht="20" customHeight="1">
      <c r="B40" s="23" t="inlineStr">
        <is>
          <t>Enterprise AI &amp; GenAI Governance</t>
        </is>
      </c>
      <c r="C40" s="23" t="inlineStr">
        <is>
          <t>Chief AI Officer</t>
        </is>
      </c>
      <c r="D40" s="24" t="inlineStr">
        <is>
          <t>Enterprise_AI_and_GenAI_Governance_Dashboard.xlsx</t>
        </is>
      </c>
      <c r="E40" s="24" t="inlineStr">
        <is>
          <t>LLM safety guardrails, prompt injection, model drift</t>
        </is>
      </c>
      <c r="F40" s="25">
        <f>HYPERLINK("Enterprise_AI_and_GenAI_Governance_Dashboard.xlsx", "Launch GenAI Hub ↗")</f>
        <v/>
      </c>
    </row>
    <row r="41" ht="20" customHeight="1">
      <c r="B41" s="26" t="inlineStr">
        <is>
          <t>GovTech Smart City &amp; SPBE</t>
        </is>
      </c>
      <c r="C41" s="26" t="inlineStr">
        <is>
          <t>Sekda / Kadis Kominfo</t>
        </is>
      </c>
      <c r="D41" s="27" t="inlineStr">
        <is>
          <t>GovTech_Smart_City_and_SPBE_Public_Service_Dashboard.xlsx</t>
        </is>
      </c>
      <c r="E41" s="27" t="inlineStr">
        <is>
          <t>Indeks SPBE KemenPAN-RB, traffic IoT, Satu Data</t>
        </is>
      </c>
      <c r="F41" s="28">
        <f>HYPERLINK("GovTech_Smart_City_and_SPBE_Public_Service_Dashboard.xlsx", "Launch GovTech ↗")</f>
        <v/>
      </c>
    </row>
    <row r="42" ht="20" customHeight="1">
      <c r="B42" s="23" t="inlineStr">
        <is>
          <t>Mining, Oil &amp; Gas SCADA</t>
        </is>
      </c>
      <c r="C42" s="23" t="inlineStr">
        <is>
          <t>COO / VP Upstream</t>
        </is>
      </c>
      <c r="D42" s="24" t="inlineStr">
        <is>
          <t>Mining_Oil_Gas_Safety_and_SCADA_Telemetry_Dashboard.xlsx</t>
        </is>
      </c>
      <c r="E42" s="24" t="inlineStr">
        <is>
          <t>LTIFR Zero Harm, Wellhead telemetry, TSF Tailings</t>
        </is>
      </c>
      <c r="F42" s="25">
        <f>HYPERLINK("Mining_Oil_Gas_Safety_and_SCADA_Telemetry_Dashboard.xlsx", "Launch Mining SCADA ↗")</f>
        <v/>
      </c>
    </row>
    <row r="43" ht="20" customHeight="1">
      <c r="B43" s="26" t="inlineStr">
        <is>
          <t>Commercial Aviation &amp; Airport</t>
        </is>
      </c>
      <c r="C43" s="26" t="inlineStr">
        <is>
          <t>COO / VP Flight Ops</t>
        </is>
      </c>
      <c r="D43" s="27" t="inlineStr">
        <is>
          <t>Aviation_Airline_OCC_and_Airport_Operations_Dashboard.xlsx</t>
        </is>
      </c>
      <c r="E43" s="27" t="inlineStr">
        <is>
          <t>On-Time Performance OTP D15, Fleet MRO, Ramp SLA</t>
        </is>
      </c>
      <c r="F43" s="28">
        <f>HYPERLINK("Aviation_Airline_OCC_and_Airport_Operations_Dashboard.xlsx", "Launch Aviation OCC ↗")</f>
        <v/>
      </c>
    </row>
    <row r="44" ht="20" customHeight="1">
      <c r="B44" s="23" t="inlineStr">
        <is>
          <t>Pharma Biotech GMP &amp; Clinical</t>
        </is>
      </c>
      <c r="C44" s="23" t="inlineStr">
        <is>
          <t>VP QA / Medical Dir</t>
        </is>
      </c>
      <c r="D44" s="24" t="inlineStr">
        <is>
          <t>Pharma_Biotech_GMP_and_Clinical_Trial_Dashboard.xlsx</t>
        </is>
      </c>
      <c r="E44" s="24" t="inlineStr">
        <is>
          <t>ISO Cleanrooms, eBMR release, 2D BPOM serialization</t>
        </is>
      </c>
      <c r="F44" s="25">
        <f>HYPERLINK("Pharma_Biotech_GMP_and_Clinical_Trial_Dashboard.xlsx", "Launch Pharma GMP ↗")</f>
        <v/>
      </c>
    </row>
    <row r="45" ht="20" customHeight="1">
      <c r="B45" s="26" t="inlineStr">
        <is>
          <t>Media OTT Streaming &amp; Video</t>
        </is>
      </c>
      <c r="C45" s="26" t="inlineStr">
        <is>
          <t>CDO / VP Video Eng</t>
        </is>
      </c>
      <c r="D45" s="27" t="inlineStr">
        <is>
          <t>Media_OTT_Streaming_and_Digital_Content_Dashboard.xlsx</t>
        </is>
      </c>
      <c r="E45" s="27" t="inlineStr">
        <is>
          <t>QoE Conviva, Multi-CDN edge hit, SSAI monetization</t>
        </is>
      </c>
      <c r="F45" s="28">
        <f>HYPERLINK("Media_OTT_Streaming_and_Digital_Content_Dashboard.xlsx", "Launch OTT Streaming ↗")</f>
        <v/>
      </c>
    </row>
    <row r="49">
      <c r="B49" s="54" t="inlineStr">
        <is>
          <t>Monthly Enterprise Portfolio Governance &amp; Metric Attainment (%)</t>
        </is>
      </c>
      <c r="G49" s="54" t="inlineStr">
        <is>
          <t>Enterprise Portfolio Executive Governance Index</t>
        </is>
      </c>
    </row>
    <row r="50">
      <c r="B50" s="55" t="inlineStr">
        <is>
          <t>Month</t>
        </is>
      </c>
      <c r="C50" s="55" t="inlineStr">
        <is>
          <t>Target Suite Health %</t>
        </is>
      </c>
      <c r="D50" s="55" t="inlineStr">
        <is>
          <t>Actual Portfolio Health %</t>
        </is>
      </c>
      <c r="E50" s="55" t="inlineStr">
        <is>
          <t>Executive KPI Telemetry Sync %</t>
        </is>
      </c>
      <c r="G50" s="55" t="inlineStr">
        <is>
          <t>Operational Capability Pillar</t>
        </is>
      </c>
      <c r="H50" s="55" t="inlineStr">
        <is>
          <t>Benchmark</t>
        </is>
      </c>
      <c r="I50" s="55" t="inlineStr">
        <is>
          <t>Current Attainment</t>
        </is>
      </c>
    </row>
    <row r="51">
      <c r="B51" s="56" t="inlineStr">
        <is>
          <t>May</t>
        </is>
      </c>
      <c r="C51" s="57" t="n">
        <v>92</v>
      </c>
      <c r="D51" s="57" t="n">
        <v>93.5</v>
      </c>
      <c r="E51" s="57" t="n">
        <v>97</v>
      </c>
      <c r="G51" s="58" t="inlineStr">
        <is>
          <t>Cross-Domain Data Mesh</t>
        </is>
      </c>
      <c r="H51" s="59" t="n">
        <v>4.2</v>
      </c>
      <c r="I51" s="59" t="n">
        <v>4.8</v>
      </c>
    </row>
    <row r="52">
      <c r="B52" s="56" t="inlineStr">
        <is>
          <t>Jun</t>
        </is>
      </c>
      <c r="C52" s="57" t="n">
        <v>94</v>
      </c>
      <c r="D52" s="57" t="n">
        <v>95.2</v>
      </c>
      <c r="E52" s="57" t="n">
        <v>98</v>
      </c>
      <c r="G52" s="58" t="inlineStr">
        <is>
          <t>Corporate Strategy OKRs</t>
        </is>
      </c>
      <c r="H52" s="59" t="n">
        <v>4.5</v>
      </c>
      <c r="I52" s="59" t="n">
        <v>4.9</v>
      </c>
    </row>
    <row r="53">
      <c r="B53" s="56" t="inlineStr">
        <is>
          <t>Jul</t>
        </is>
      </c>
      <c r="C53" s="57" t="n">
        <v>95</v>
      </c>
      <c r="D53" s="57" t="n">
        <v>96.8</v>
      </c>
      <c r="E53" s="57" t="n">
        <v>99</v>
      </c>
      <c r="G53" s="58" t="inlineStr">
        <is>
          <t>Capital Allocation ROI</t>
        </is>
      </c>
      <c r="H53" s="59" t="n">
        <v>4</v>
      </c>
      <c r="I53" s="59" t="n">
        <v>4.6</v>
      </c>
    </row>
    <row r="54">
      <c r="B54" s="56" t="inlineStr">
        <is>
          <t>Aug</t>
        </is>
      </c>
      <c r="C54" s="57" t="n">
        <v>95</v>
      </c>
      <c r="D54" s="57" t="n">
        <v>96.2</v>
      </c>
      <c r="E54" s="57" t="n">
        <v>98.59999999999999</v>
      </c>
      <c r="G54" s="58" t="inlineStr">
        <is>
          <t>Regulatory Compliance Audit</t>
        </is>
      </c>
      <c r="H54" s="59" t="n">
        <v>4.2</v>
      </c>
      <c r="I54" s="59" t="n">
        <v>4.7</v>
      </c>
    </row>
    <row r="55">
      <c r="B55" s="56" t="inlineStr">
        <is>
          <t>Sep</t>
        </is>
      </c>
      <c r="C55" s="57" t="n">
        <v>97</v>
      </c>
      <c r="D55" s="57" t="n">
        <v>98</v>
      </c>
      <c r="E55" s="57" t="n">
        <v>99.5</v>
      </c>
      <c r="G55" s="58" t="inlineStr">
        <is>
          <t>Operational Risk Oversight</t>
        </is>
      </c>
      <c r="H55" s="59" t="n">
        <v>4</v>
      </c>
      <c r="I55" s="59" t="n">
        <v>4.5</v>
      </c>
    </row>
    <row r="56">
      <c r="B56" s="56" t="inlineStr">
        <is>
          <t>Oct</t>
        </is>
      </c>
      <c r="C56" s="57" t="n">
        <v>98.5</v>
      </c>
      <c r="D56" s="57" t="n">
        <v>99.2</v>
      </c>
      <c r="E56" s="57" t="n">
        <v>99.90000000000001</v>
      </c>
      <c r="G56" s="58" t="inlineStr">
        <is>
          <t>Technology Stack Health</t>
        </is>
      </c>
      <c r="H56" s="59" t="n">
        <v>4.5</v>
      </c>
      <c r="I56" s="59" t="n">
        <v>4.9</v>
      </c>
    </row>
    <row r="72">
      <c r="B72" s="54" t="inlineStr">
        <is>
          <t>Enterprise Transformation Value Realization Bridge (Billion IDR)</t>
        </is>
      </c>
      <c r="G72" s="54" t="inlineStr">
        <is>
          <t>Enterprise KPI Health Index vs Portfolio Delivery Velocity (%)</t>
        </is>
      </c>
    </row>
    <row r="73">
      <c r="B73" s="55" t="inlineStr">
        <is>
          <t>Initiative</t>
        </is>
      </c>
      <c r="C73" s="55" t="inlineStr">
        <is>
          <t>Base Level</t>
        </is>
      </c>
      <c r="D73" s="55" t="inlineStr">
        <is>
          <t>Variance Delta</t>
        </is>
      </c>
      <c r="E73" s="55" t="inlineStr">
        <is>
          <t>Cumulative Bridge</t>
        </is>
      </c>
      <c r="G73" s="55" t="inlineStr">
        <is>
          <t>Quarter</t>
        </is>
      </c>
      <c r="H73" s="55" t="inlineStr">
        <is>
          <t>Portfolio Velocity</t>
        </is>
      </c>
      <c r="I73" s="55" t="inlineStr">
        <is>
          <t>Health Score %</t>
        </is>
      </c>
      <c r="J73" s="55" t="inlineStr">
        <is>
          <t>Target %</t>
        </is>
      </c>
    </row>
    <row r="74">
      <c r="B74" s="58" t="inlineStr">
        <is>
          <t>Initial Cost Baseline</t>
        </is>
      </c>
      <c r="C74" s="63" t="n">
        <v>0</v>
      </c>
      <c r="D74" s="64" t="n">
        <v>1850</v>
      </c>
      <c r="E74" s="64" t="n">
        <v>1850</v>
      </c>
      <c r="G74" s="58" t="inlineStr">
        <is>
          <t>Q1-25</t>
        </is>
      </c>
      <c r="H74" s="63" t="n">
        <v>85</v>
      </c>
      <c r="I74" s="64" t="n">
        <v>88.5</v>
      </c>
      <c r="J74" s="64" t="n">
        <v>90</v>
      </c>
    </row>
    <row r="75">
      <c r="B75" s="58" t="inlineStr">
        <is>
          <t>Cloud &amp; FinOps Gains</t>
        </is>
      </c>
      <c r="C75" s="64" t="n">
        <v>1850</v>
      </c>
      <c r="D75" s="64" t="n">
        <v>-280</v>
      </c>
      <c r="E75" s="64" t="n">
        <v>1570</v>
      </c>
      <c r="G75" s="58" t="inlineStr">
        <is>
          <t>Q2-25</t>
        </is>
      </c>
      <c r="H75" s="63" t="n">
        <v>92</v>
      </c>
      <c r="I75" s="64" t="n">
        <v>91</v>
      </c>
      <c r="J75" s="64" t="n">
        <v>90</v>
      </c>
    </row>
    <row r="76">
      <c r="B76" s="58" t="inlineStr">
        <is>
          <t>Automation &amp; AI Deflection</t>
        </is>
      </c>
      <c r="C76" s="64" t="n">
        <v>1570</v>
      </c>
      <c r="D76" s="64" t="n">
        <v>-210</v>
      </c>
      <c r="E76" s="64" t="n">
        <v>1360</v>
      </c>
      <c r="G76" s="58" t="inlineStr">
        <is>
          <t>Q3-25</t>
        </is>
      </c>
      <c r="H76" s="63" t="n">
        <v>98</v>
      </c>
      <c r="I76" s="64" t="n">
        <v>93.8</v>
      </c>
      <c r="J76" s="64" t="n">
        <v>92</v>
      </c>
    </row>
    <row r="77">
      <c r="B77" s="58" t="inlineStr">
        <is>
          <t>Process Optimization</t>
        </is>
      </c>
      <c r="C77" s="64" t="n">
        <v>1360</v>
      </c>
      <c r="D77" s="64" t="n">
        <v>-165</v>
      </c>
      <c r="E77" s="64" t="n">
        <v>1195</v>
      </c>
      <c r="G77" s="58" t="inlineStr">
        <is>
          <t>Q4-25</t>
        </is>
      </c>
      <c r="H77" s="63" t="n">
        <v>96</v>
      </c>
      <c r="I77" s="64" t="n">
        <v>93.09999999999999</v>
      </c>
      <c r="J77" s="64" t="n">
        <v>92</v>
      </c>
    </row>
    <row r="78">
      <c r="B78" s="58" t="inlineStr">
        <is>
          <t>Strategic Growth Investment</t>
        </is>
      </c>
      <c r="C78" s="64" t="n">
        <v>1195</v>
      </c>
      <c r="D78" s="64" t="n">
        <v>180</v>
      </c>
      <c r="E78" s="64" t="n">
        <v>1375</v>
      </c>
      <c r="G78" s="58" t="inlineStr">
        <is>
          <t>Q1-26</t>
        </is>
      </c>
      <c r="H78" s="63" t="n">
        <v>108</v>
      </c>
      <c r="I78" s="64" t="n">
        <v>96.5</v>
      </c>
      <c r="J78" s="64" t="n">
        <v>95</v>
      </c>
    </row>
    <row r="79">
      <c r="B79" s="58" t="inlineStr">
        <is>
          <t>Target Enterprise Run-Rate</t>
        </is>
      </c>
      <c r="C79" s="63" t="n">
        <v>0</v>
      </c>
      <c r="D79" s="64" t="n">
        <v>1375</v>
      </c>
      <c r="E79" s="64" t="n">
        <v>1375</v>
      </c>
      <c r="G79" s="58" t="inlineStr">
        <is>
          <t>Q2-26</t>
        </is>
      </c>
      <c r="H79" s="63" t="n">
        <v>115</v>
      </c>
      <c r="I79" s="64" t="n">
        <v>98.2</v>
      </c>
      <c r="J79" s="64" t="n">
        <v>95</v>
      </c>
    </row>
  </sheetData>
  <mergeCells count="18">
    <mergeCell ref="D8:E8"/>
    <mergeCell ref="F4:G4"/>
    <mergeCell ref="D7:E7"/>
    <mergeCell ref="B7:C7"/>
    <mergeCell ref="B5:C5"/>
    <mergeCell ref="H7:I7"/>
    <mergeCell ref="F5:G5"/>
    <mergeCell ref="D5:E5"/>
    <mergeCell ref="A2:K2"/>
    <mergeCell ref="H5:I5"/>
    <mergeCell ref="D4:E4"/>
    <mergeCell ref="H4:I4"/>
    <mergeCell ref="H8:I8"/>
    <mergeCell ref="B8:C8"/>
    <mergeCell ref="A1:K1"/>
    <mergeCell ref="B4:C4"/>
    <mergeCell ref="F7:G7"/>
    <mergeCell ref="F8:G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6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8" customWidth="1" min="2" max="2"/>
    <col width="34" customWidth="1" min="3" max="3"/>
    <col width="65" customWidth="1" min="4" max="4"/>
    <col width="41" customWidth="1" min="5" max="5"/>
    <col width="15" customWidth="1" min="6" max="6"/>
    <col width="15" customWidth="1" min="7" max="7"/>
    <col width="31" customWidth="1" min="8" max="8"/>
    <col width="100" customWidth="1" min="9" max="9"/>
  </cols>
  <sheetData>
    <row r="1" ht="28" customHeight="1">
      <c r="A1" s="1" t="inlineStr">
        <is>
          <t>COMPLETE 50-WORKBOOK ENTERPRISE PORTFOLIO DIRECTORY</t>
        </is>
      </c>
    </row>
    <row r="2" ht="18" customHeight="1">
      <c r="A2" s="2" t="inlineStr">
        <is>
          <t>Direct File Hyperlinks, Functional Domains, C-Level Personas &amp; Interactive Launch Triggers</t>
        </is>
      </c>
    </row>
    <row r="5">
      <c r="A5" s="20" t="inlineStr">
        <is>
          <t>No</t>
        </is>
      </c>
      <c r="B5" s="20" t="inlineStr">
        <is>
          <t>Workbook Title / Discipline</t>
        </is>
      </c>
      <c r="C5" s="20" t="inlineStr">
        <is>
          <t>Domain Category</t>
        </is>
      </c>
      <c r="D5" s="20" t="inlineStr">
        <is>
          <t>File Name</t>
        </is>
      </c>
      <c r="E5" s="20" t="inlineStr">
        <is>
          <t>Target Persona</t>
        </is>
      </c>
      <c r="F5" s="20" t="inlineStr">
        <is>
          <t>Sheets</t>
        </is>
      </c>
      <c r="G5" s="20" t="inlineStr">
        <is>
          <t>KPI Cards</t>
        </is>
      </c>
      <c r="H5" s="20" t="inlineStr">
        <is>
          <t>Regulatory Alignment</t>
        </is>
      </c>
      <c r="I5" s="20" t="inlineStr">
        <is>
          <t>Interactive Launcher</t>
        </is>
      </c>
    </row>
    <row r="6" ht="20" customHeight="1">
      <c r="A6" s="29" t="n">
        <v>1</v>
      </c>
      <c r="B6" s="23" t="inlineStr">
        <is>
          <t>Aviation, Airline OCC &amp; Airport Operations</t>
        </is>
      </c>
      <c r="C6" s="24" t="inlineStr">
        <is>
          <t>Vertical Mission-Critical</t>
        </is>
      </c>
      <c r="D6" s="24" t="inlineStr">
        <is>
          <t>Aviation_Airline_OCC_and_Airport_Operations_Dashboard.xlsx</t>
        </is>
      </c>
      <c r="E6" s="24" t="inlineStr">
        <is>
          <t>COO / VP Flight Ops</t>
        </is>
      </c>
      <c r="F6" s="29" t="n">
        <v>14</v>
      </c>
      <c r="G6" s="29" t="n">
        <v>8</v>
      </c>
      <c r="H6" s="24" t="inlineStr">
        <is>
          <t>ICAO / DGCA CASR</t>
        </is>
      </c>
      <c r="I6" s="25">
        <f>HYPERLINK("Aviation_Airline_OCC_and_Airport_Operations_Dashboard.xlsx", "Launch Workbook ↗")</f>
        <v/>
      </c>
    </row>
    <row r="7" ht="20" customHeight="1">
      <c r="A7" s="30" t="n">
        <v>2</v>
      </c>
      <c r="B7" s="26" t="inlineStr">
        <is>
          <t>Cloud Infrastructure, SRE &amp; DevSecOps</t>
        </is>
      </c>
      <c r="C7" s="27" t="inlineStr">
        <is>
          <t>Cloud &amp; Core IT Ops</t>
        </is>
      </c>
      <c r="D7" s="27" t="inlineStr">
        <is>
          <t>Cloud_Infrastructure_and_SRE_All_In_One_Dashboard.xlsx</t>
        </is>
      </c>
      <c r="E7" s="27" t="inlineStr">
        <is>
          <t>CTO / Head of SRE</t>
        </is>
      </c>
      <c r="F7" s="30" t="n">
        <v>14</v>
      </c>
      <c r="G7" s="30" t="n">
        <v>8</v>
      </c>
      <c r="H7" s="27" t="inlineStr">
        <is>
          <t>SLO / ISO 27001</t>
        </is>
      </c>
      <c r="I7" s="28">
        <f>HYPERLINK("Cloud_Infrastructure_and_SRE_All_In_One_Dashboard.xlsx", "Launch Workbook ↗")</f>
        <v/>
      </c>
    </row>
    <row r="8" ht="20" customHeight="1">
      <c r="A8" s="29" t="n">
        <v>3</v>
      </c>
      <c r="B8" s="23" t="inlineStr">
        <is>
          <t>Cloud Security, CSPM &amp; DevSecOps</t>
        </is>
      </c>
      <c r="C8" s="24" t="inlineStr">
        <is>
          <t>Cybersecurity GRC &amp; Zero Trust</t>
        </is>
      </c>
      <c r="D8" s="24" t="inlineStr">
        <is>
          <t>Cloud_Security_CSPM_and_DevSecOps_Dashboard.xlsx</t>
        </is>
      </c>
      <c r="E8" s="24" t="inlineStr">
        <is>
          <t>CISO / Cloud Security Dir</t>
        </is>
      </c>
      <c r="F8" s="29" t="n">
        <v>14</v>
      </c>
      <c r="G8" s="29" t="n">
        <v>8</v>
      </c>
      <c r="H8" s="24" t="inlineStr">
        <is>
          <t>CIS Benchmark / SOC2</t>
        </is>
      </c>
      <c r="I8" s="25">
        <f>HYPERLINK("Cloud_Security_CSPM_and_DevSecOps_Dashboard.xlsx", "Launch Workbook ↗")</f>
        <v/>
      </c>
    </row>
    <row r="9" ht="20" customHeight="1">
      <c r="A9" s="30" t="n">
        <v>4</v>
      </c>
      <c r="B9" s="26" t="inlineStr">
        <is>
          <t>Connected Vehicle &amp; Fleet Telematics IoT</t>
        </is>
      </c>
      <c r="C9" s="27" t="inlineStr">
        <is>
          <t>Vertical Mission-Critical</t>
        </is>
      </c>
      <c r="D9" s="27" t="inlineStr">
        <is>
          <t>Connected_Vehicle_and_Fleet_Telematics_Dashboard.xlsx</t>
        </is>
      </c>
      <c r="E9" s="27" t="inlineStr">
        <is>
          <t>COO / VP Fleet Logistics</t>
        </is>
      </c>
      <c r="F9" s="30" t="n">
        <v>14</v>
      </c>
      <c r="G9" s="30" t="n">
        <v>8</v>
      </c>
      <c r="H9" s="27" t="inlineStr">
        <is>
          <t>ISO 26262 / UNECE</t>
        </is>
      </c>
      <c r="I9" s="28">
        <f>HYPERLINK("Connected_Vehicle_and_Fleet_Telematics_Dashboard.xlsx", "Launch Workbook ↗")</f>
        <v/>
      </c>
    </row>
    <row r="10" ht="20" customHeight="1">
      <c r="A10" s="29" t="n">
        <v>5</v>
      </c>
      <c r="B10" s="23" t="inlineStr">
        <is>
          <t>Customer Experience &amp; Service Desk CX</t>
        </is>
      </c>
      <c r="C10" s="24" t="inlineStr">
        <is>
          <t>Cloud &amp; Core IT Ops</t>
        </is>
      </c>
      <c r="D10" s="24" t="inlineStr">
        <is>
          <t>Customer_Experience_and_Service_Desk_Operations_Dashboard.xlsx</t>
        </is>
      </c>
      <c r="E10" s="24" t="inlineStr">
        <is>
          <t>Chief Customer Officer</t>
        </is>
      </c>
      <c r="F10" s="29" t="n">
        <v>14</v>
      </c>
      <c r="G10" s="29" t="n">
        <v>8</v>
      </c>
      <c r="H10" s="24" t="inlineStr">
        <is>
          <t>ITIL 4 / COPC</t>
        </is>
      </c>
      <c r="I10" s="25">
        <f>HYPERLINK("Customer_Experience_and_Service_Desk_Operations_Dashboard.xlsx", "Launch Workbook ↗")</f>
        <v/>
      </c>
    </row>
    <row r="11" ht="20" customHeight="1">
      <c r="A11" s="30" t="n">
        <v>6</v>
      </c>
      <c r="B11" s="26" t="inlineStr">
        <is>
          <t>Cybersecurity &amp; SOC Operations All-In-One</t>
        </is>
      </c>
      <c r="C11" s="27" t="inlineStr">
        <is>
          <t>Cybersecurity GRC &amp; Zero Trust</t>
        </is>
      </c>
      <c r="D11" s="27" t="inlineStr">
        <is>
          <t>Cybersecurity_All_In_One_Dashboard.xlsx</t>
        </is>
      </c>
      <c r="E11" s="27" t="inlineStr">
        <is>
          <t>CISO / SOC Director</t>
        </is>
      </c>
      <c r="F11" s="30" t="n">
        <v>14</v>
      </c>
      <c r="G11" s="30" t="n">
        <v>8</v>
      </c>
      <c r="H11" s="27" t="inlineStr">
        <is>
          <t>NIST CSF / ISO 27001</t>
        </is>
      </c>
      <c r="I11" s="28">
        <f>HYPERLINK("Cybersecurity_All_In_One_Dashboard.xlsx", "Launch Workbook ↗")</f>
        <v/>
      </c>
    </row>
    <row r="12" ht="20" customHeight="1">
      <c r="A12" s="29" t="n">
        <v>7</v>
      </c>
      <c r="B12" s="23" t="inlineStr">
        <is>
          <t>Digital Innovation &amp; Corporate R&amp;D</t>
        </is>
      </c>
      <c r="C12" s="24" t="inlineStr">
        <is>
          <t>Engineering &amp; Modernization</t>
        </is>
      </c>
      <c r="D12" s="24" t="inlineStr">
        <is>
          <t>Digital_Innovation_and_Corporate_RnD_Dashboard.xlsx</t>
        </is>
      </c>
      <c r="E12" s="24" t="inlineStr">
        <is>
          <t>Chief Innovation Officer</t>
        </is>
      </c>
      <c r="F12" s="29" t="n">
        <v>14</v>
      </c>
      <c r="G12" s="29" t="n">
        <v>8</v>
      </c>
      <c r="H12" s="24" t="inlineStr">
        <is>
          <t>ISO 56002 Innovation</t>
        </is>
      </c>
      <c r="I12" s="25">
        <f>HYPERLINK("Digital_Innovation_and_Corporate_RnD_Dashboard.xlsx", "Launch Workbook ↗")</f>
        <v/>
      </c>
    </row>
    <row r="13" ht="20" customHeight="1">
      <c r="A13" s="30" t="n">
        <v>8</v>
      </c>
      <c r="B13" s="26" t="inlineStr">
        <is>
          <t>Digital Product Management &amp; PLG</t>
        </is>
      </c>
      <c r="C13" s="27" t="inlineStr">
        <is>
          <t>Engineering &amp; Modernization</t>
        </is>
      </c>
      <c r="D13" s="27" t="inlineStr">
        <is>
          <t>Digital_Product_Management_and_PLG_Dashboard.xlsx</t>
        </is>
      </c>
      <c r="E13" s="27" t="inlineStr">
        <is>
          <t>Chief Product Officer</t>
        </is>
      </c>
      <c r="F13" s="30" t="n">
        <v>14</v>
      </c>
      <c r="G13" s="30" t="n">
        <v>8</v>
      </c>
      <c r="H13" s="27" t="inlineStr">
        <is>
          <t>PLG Product Benchmarks</t>
        </is>
      </c>
      <c r="I13" s="28">
        <f>HYPERLINK("Digital_Product_Management_and_PLG_Dashboard.xlsx", "Launch Workbook ↗")</f>
        <v/>
      </c>
    </row>
    <row r="14" ht="20" customHeight="1">
      <c r="A14" s="29" t="n">
        <v>9</v>
      </c>
      <c r="B14" s="23" t="inlineStr">
        <is>
          <t>Digital Workplace &amp; DEX All-In-One</t>
        </is>
      </c>
      <c r="C14" s="24" t="inlineStr">
        <is>
          <t>Cloud &amp; Core IT Ops</t>
        </is>
      </c>
      <c r="D14" s="24" t="inlineStr">
        <is>
          <t>Digital_Workplace_and_DEX_All_In_One_Dashboard.xlsx</t>
        </is>
      </c>
      <c r="E14" s="24" t="inlineStr">
        <is>
          <t>CIO / Head of IT Support</t>
        </is>
      </c>
      <c r="F14" s="29" t="n">
        <v>14</v>
      </c>
      <c r="G14" s="29" t="n">
        <v>8</v>
      </c>
      <c r="H14" s="24" t="inlineStr">
        <is>
          <t>ITIL 4 / DEX Metrics</t>
        </is>
      </c>
      <c r="I14" s="25">
        <f>HYPERLINK("Digital_Workplace_and_DEX_All_In_One_Dashboard.xlsx", "Launch Workbook ↗")</f>
        <v/>
      </c>
    </row>
    <row r="15" ht="20" customHeight="1">
      <c r="A15" s="30" t="n">
        <v>10</v>
      </c>
      <c r="B15" s="26" t="inlineStr">
        <is>
          <t>Energy, Smart Grid &amp; Utility SCADA</t>
        </is>
      </c>
      <c r="C15" s="27" t="inlineStr">
        <is>
          <t>Vertical Mission-Critical</t>
        </is>
      </c>
      <c r="D15" s="27" t="inlineStr">
        <is>
          <t>Energy_Smart_Grid_and_Utility_SCADA_Dashboard.xlsx</t>
        </is>
      </c>
      <c r="E15" s="27" t="inlineStr">
        <is>
          <t>VP Grid Ops / SCADA Dir</t>
        </is>
      </c>
      <c r="F15" s="30" t="n">
        <v>14</v>
      </c>
      <c r="G15" s="30" t="n">
        <v>8</v>
      </c>
      <c r="H15" s="27" t="inlineStr">
        <is>
          <t>NERC CIP / ESDM Keteknikan</t>
        </is>
      </c>
      <c r="I15" s="28">
        <f>HYPERLINK("Energy_Smart_Grid_and_Utility_SCADA_Dashboard.xlsx", "Launch Workbook ↗")</f>
        <v/>
      </c>
    </row>
    <row r="16" ht="20" customHeight="1">
      <c r="A16" s="29" t="n">
        <v>11</v>
      </c>
      <c r="B16" s="23" t="inlineStr">
        <is>
          <t>Enterprise AI &amp; GenAI Governance</t>
        </is>
      </c>
      <c r="C16" s="24" t="inlineStr">
        <is>
          <t>Enterprise Data &amp; AI Governance</t>
        </is>
      </c>
      <c r="D16" s="24" t="inlineStr">
        <is>
          <t>Enterprise_AI_and_GenAI_Governance_Dashboard.xlsx</t>
        </is>
      </c>
      <c r="E16" s="24" t="inlineStr">
        <is>
          <t>Chief AI Officer / CDO</t>
        </is>
      </c>
      <c r="F16" s="29" t="n">
        <v>14</v>
      </c>
      <c r="G16" s="29" t="n">
        <v>8</v>
      </c>
      <c r="H16" s="24" t="inlineStr">
        <is>
          <t>EU AI Act / NIST AI RMF</t>
        </is>
      </c>
      <c r="I16" s="25">
        <f>HYPERLINK("Enterprise_AI_and_GenAI_Governance_Dashboard.xlsx", "Launch Workbook ↗")</f>
        <v/>
      </c>
    </row>
    <row r="17" ht="20" customHeight="1">
      <c r="A17" s="30" t="n">
        <v>12</v>
      </c>
      <c r="B17" s="26" t="inlineStr">
        <is>
          <t>Enterprise API Economy &amp; Open Banking</t>
        </is>
      </c>
      <c r="C17" s="27" t="inlineStr">
        <is>
          <t>Enterprise Data &amp; AI Governance</t>
        </is>
      </c>
      <c r="D17" s="27" t="inlineStr">
        <is>
          <t>Enterprise_API_Economy_and_Open_Banking_Dashboard.xlsx</t>
        </is>
      </c>
      <c r="E17" s="27" t="inlineStr">
        <is>
          <t>CTO / Open Banking Dir</t>
        </is>
      </c>
      <c r="F17" s="30" t="n">
        <v>14</v>
      </c>
      <c r="G17" s="30" t="n">
        <v>8</v>
      </c>
      <c r="H17" s="27" t="inlineStr">
        <is>
          <t>BI-SNAP / Open API OJK</t>
        </is>
      </c>
      <c r="I17" s="28">
        <f>HYPERLINK("Enterprise_API_Economy_and_Open_Banking_Dashboard.xlsx", "Launch Workbook ↗")</f>
        <v/>
      </c>
    </row>
    <row r="18" ht="20" customHeight="1">
      <c r="A18" s="29" t="n">
        <v>13</v>
      </c>
      <c r="B18" s="23" t="inlineStr">
        <is>
          <t>Enterprise Architecture &amp; Modernization</t>
        </is>
      </c>
      <c r="C18" s="24" t="inlineStr">
        <is>
          <t>Engineering &amp; Modernization</t>
        </is>
      </c>
      <c r="D18" s="24" t="inlineStr">
        <is>
          <t>Enterprise_Architecture_and_Modernization_Dashboard.xlsx</t>
        </is>
      </c>
      <c r="E18" s="24" t="inlineStr">
        <is>
          <t>Chief Enterprise Architect</t>
        </is>
      </c>
      <c r="F18" s="29" t="n">
        <v>14</v>
      </c>
      <c r="G18" s="29" t="n">
        <v>8</v>
      </c>
      <c r="H18" s="24" t="inlineStr">
        <is>
          <t>TOGAF / BIAN Banking</t>
        </is>
      </c>
      <c r="I18" s="25">
        <f>HYPERLINK("Enterprise_Architecture_and_Modernization_Dashboard.xlsx", "Launch Workbook ↗")</f>
        <v/>
      </c>
    </row>
    <row r="19" ht="20" customHeight="1">
      <c r="A19" s="30" t="n">
        <v>14</v>
      </c>
      <c r="B19" s="26" t="inlineStr">
        <is>
          <t>Enterprise BCM &amp; Disaster Recovery Command</t>
        </is>
      </c>
      <c r="C19" s="27" t="inlineStr">
        <is>
          <t>Finance ERP &amp; Procurement</t>
        </is>
      </c>
      <c r="D19" s="27" t="inlineStr">
        <is>
          <t>Enterprise_BCM_and_Crisis_Disaster_Command_Dashboard.xlsx</t>
        </is>
      </c>
      <c r="E19" s="27" t="inlineStr">
        <is>
          <t>Chief Risk Officer</t>
        </is>
      </c>
      <c r="F19" s="30" t="n">
        <v>14</v>
      </c>
      <c r="G19" s="30" t="n">
        <v>8</v>
      </c>
      <c r="H19" s="27" t="inlineStr">
        <is>
          <t>ISO 22301 BCM / OJK POJK</t>
        </is>
      </c>
      <c r="I19" s="28">
        <f>HYPERLINK("Enterprise_BCM_and_Crisis_Disaster_Command_Dashboard.xlsx", "Launch Workbook ↗")</f>
        <v/>
      </c>
    </row>
    <row r="20" ht="20" customHeight="1">
      <c r="A20" s="29" t="n">
        <v>15</v>
      </c>
      <c r="B20" s="23" t="inlineStr">
        <is>
          <t>Enterprise Data Mesh &amp; MDM Operations</t>
        </is>
      </c>
      <c r="C20" s="24" t="inlineStr">
        <is>
          <t>Enterprise Data &amp; AI Governance</t>
        </is>
      </c>
      <c r="D20" s="24" t="inlineStr">
        <is>
          <t>Enterprise_Data_Mesh_and_MDM_Operations_Dashboard.xlsx</t>
        </is>
      </c>
      <c r="E20" s="24" t="inlineStr">
        <is>
          <t>Chief Data Officer</t>
        </is>
      </c>
      <c r="F20" s="29" t="n">
        <v>14</v>
      </c>
      <c r="G20" s="29" t="n">
        <v>8</v>
      </c>
      <c r="H20" s="24" t="inlineStr">
        <is>
          <t>DAMA DMBOK / Data Mesh</t>
        </is>
      </c>
      <c r="I20" s="25">
        <f>HYPERLINK("Enterprise_Data_Mesh_and_MDM_Operations_Dashboard.xlsx", "Launch Workbook ↗")</f>
        <v/>
      </c>
    </row>
    <row r="21" ht="20" customHeight="1">
      <c r="A21" s="30" t="n">
        <v>16</v>
      </c>
      <c r="B21" s="26" t="inlineStr">
        <is>
          <t>Enterprise Data Privacy &amp; UU PDP</t>
        </is>
      </c>
      <c r="C21" s="27" t="inlineStr">
        <is>
          <t>Cybersecurity GRC &amp; Zero Trust</t>
        </is>
      </c>
      <c r="D21" s="27" t="inlineStr">
        <is>
          <t>Enterprise_Data_Privacy_and_UU_PDP_Compliance_Dashboard.xlsx</t>
        </is>
      </c>
      <c r="E21" s="27" t="inlineStr">
        <is>
          <t>Data Protection Officer</t>
        </is>
      </c>
      <c r="F21" s="30" t="n">
        <v>14</v>
      </c>
      <c r="G21" s="30" t="n">
        <v>8</v>
      </c>
      <c r="H21" s="27" t="inlineStr">
        <is>
          <t>UU 27/2022 PDP / GDPR</t>
        </is>
      </c>
      <c r="I21" s="28">
        <f>HYPERLINK("Enterprise_Data_Privacy_and_UU_PDP_Compliance_Dashboard.xlsx", "Launch Workbook ↗")</f>
        <v/>
      </c>
    </row>
    <row r="22" ht="20" customHeight="1">
      <c r="A22" s="29" t="n">
        <v>17</v>
      </c>
      <c r="B22" s="23" t="inlineStr">
        <is>
          <t>Enterprise Data &amp; BI Operations</t>
        </is>
      </c>
      <c r="C22" s="24" t="inlineStr">
        <is>
          <t>Enterprise Data &amp; AI Governance</t>
        </is>
      </c>
      <c r="D22" s="24" t="inlineStr">
        <is>
          <t>Enterprise_Data_and_BI_Operations_Dashboard.xlsx</t>
        </is>
      </c>
      <c r="E22" s="24" t="inlineStr">
        <is>
          <t>Head of Data &amp; BI</t>
        </is>
      </c>
      <c r="F22" s="29" t="n">
        <v>14</v>
      </c>
      <c r="G22" s="29" t="n">
        <v>8</v>
      </c>
      <c r="H22" s="24" t="inlineStr">
        <is>
          <t>DMBOK / FinOps Data</t>
        </is>
      </c>
      <c r="I22" s="25">
        <f>HYPERLINK("Enterprise_Data_and_BI_Operations_Dashboard.xlsx", "Launch Workbook ↗")</f>
        <v/>
      </c>
    </row>
    <row r="23" ht="20" customHeight="1">
      <c r="A23" s="30" t="n">
        <v>18</v>
      </c>
      <c r="B23" s="26" t="inlineStr">
        <is>
          <t>Enterprise ERP &amp; Core Banking Operations</t>
        </is>
      </c>
      <c r="C23" s="27" t="inlineStr">
        <is>
          <t>Finance ERP &amp; Procurement</t>
        </is>
      </c>
      <c r="D23" s="27" t="inlineStr">
        <is>
          <t>Enterprise_ERP_and_Core_Banking_Operations_Dashboard.xlsx</t>
        </is>
      </c>
      <c r="E23" s="27" t="inlineStr">
        <is>
          <t>CFO / Head of Core Banking</t>
        </is>
      </c>
      <c r="F23" s="30" t="n">
        <v>14</v>
      </c>
      <c r="G23" s="30" t="n">
        <v>8</v>
      </c>
      <c r="H23" s="27" t="inlineStr">
        <is>
          <t>OJK POJK 38 / BI RTGS</t>
        </is>
      </c>
      <c r="I23" s="28">
        <f>HYPERLINK("Enterprise_ERP_and_Core_Banking_Operations_Dashboard.xlsx", "Launch Workbook ↗")</f>
        <v/>
      </c>
    </row>
    <row r="24" ht="20" customHeight="1">
      <c r="A24" s="29" t="n">
        <v>19</v>
      </c>
      <c r="B24" s="23" t="inlineStr">
        <is>
          <t>Enterprise EdTech &amp; Campus LMS Operations</t>
        </is>
      </c>
      <c r="C24" s="24" t="inlineStr">
        <is>
          <t>Vertical Mission-Critical</t>
        </is>
      </c>
      <c r="D24" s="24" t="inlineStr">
        <is>
          <t>Enterprise_EdTech_and_Campus_LMS_Operations_Dashboard.xlsx</t>
        </is>
      </c>
      <c r="E24" s="24" t="inlineStr">
        <is>
          <t>Vice Rector / CIO HigherEd</t>
        </is>
      </c>
      <c r="F24" s="29" t="n">
        <v>14</v>
      </c>
      <c r="G24" s="29" t="n">
        <v>8</v>
      </c>
      <c r="H24" s="24" t="inlineStr">
        <is>
          <t>PDDikti / BAN-PT IKU</t>
        </is>
      </c>
      <c r="I24" s="25">
        <f>HYPERLINK("Enterprise_EdTech_and_Campus_LMS_Operations_Dashboard.xlsx", "Launch Workbook ↗")</f>
        <v/>
      </c>
    </row>
    <row r="25" ht="20" customHeight="1">
      <c r="A25" s="30" t="n">
        <v>20</v>
      </c>
      <c r="B25" s="26" t="inlineStr">
        <is>
          <t>Enterprise Green IT &amp; Carbon ESG</t>
        </is>
      </c>
      <c r="C25" s="27" t="inlineStr">
        <is>
          <t>Finance ERP &amp; Procurement</t>
        </is>
      </c>
      <c r="D25" s="27" t="inlineStr">
        <is>
          <t>Enterprise_Green_IT_and_Carbon_ESG_Dashboard.xlsx</t>
        </is>
      </c>
      <c r="E25" s="27" t="inlineStr">
        <is>
          <t>Chief Sustainability Officer</t>
        </is>
      </c>
      <c r="F25" s="30" t="n">
        <v>14</v>
      </c>
      <c r="G25" s="30" t="n">
        <v>8</v>
      </c>
      <c r="H25" s="27" t="inlineStr">
        <is>
          <t>GHG Protocol / POJK 51</t>
        </is>
      </c>
      <c r="I25" s="28">
        <f>HYPERLINK("Enterprise_Green_IT_and_Carbon_ESG_Dashboard.xlsx", "Launch Workbook ↗")</f>
        <v/>
      </c>
    </row>
    <row r="26" ht="20" customHeight="1">
      <c r="A26" s="29" t="n">
        <v>21</v>
      </c>
      <c r="B26" s="23" t="inlineStr">
        <is>
          <t>Enterprise Healthcare IT &amp; SATUSEHAT</t>
        </is>
      </c>
      <c r="C26" s="24" t="inlineStr">
        <is>
          <t>Vertical Mission-Critical</t>
        </is>
      </c>
      <c r="D26" s="24" t="inlineStr">
        <is>
          <t>Enterprise_Healthcare_IT_and_SATUSEHAT_Dashboard.xlsx</t>
        </is>
      </c>
      <c r="E26" s="24" t="inlineStr">
        <is>
          <t>CIO Hospital / Med Director</t>
        </is>
      </c>
      <c r="F26" s="29" t="n">
        <v>14</v>
      </c>
      <c r="G26" s="29" t="n">
        <v>8</v>
      </c>
      <c r="H26" s="24" t="inlineStr">
        <is>
          <t>SATUSEHAT / Permenkes 24</t>
        </is>
      </c>
      <c r="I26" s="25">
        <f>HYPERLINK("Enterprise_Healthcare_IT_and_SATUSEHAT_Dashboard.xlsx", "Launch Workbook ↗")</f>
        <v/>
      </c>
    </row>
    <row r="27" ht="20" customHeight="1">
      <c r="A27" s="30" t="n">
        <v>22</v>
      </c>
      <c r="B27" s="26" t="inlineStr">
        <is>
          <t>Enterprise IT GRC &amp; Audit Readiness</t>
        </is>
      </c>
      <c r="C27" s="27" t="inlineStr">
        <is>
          <t>Cybersecurity GRC &amp; Zero Trust</t>
        </is>
      </c>
      <c r="D27" s="27" t="inlineStr">
        <is>
          <t>Enterprise_IT_GRC_and_Audit_Readiness_Dashboard.xlsx</t>
        </is>
      </c>
      <c r="E27" s="27" t="inlineStr">
        <is>
          <t>Chief Audit Exec / GRC Dir</t>
        </is>
      </c>
      <c r="F27" s="30" t="n">
        <v>14</v>
      </c>
      <c r="G27" s="30" t="n">
        <v>8</v>
      </c>
      <c r="H27" s="27" t="inlineStr">
        <is>
          <t>ISO 27001 / COBIT 2019</t>
        </is>
      </c>
      <c r="I27" s="28">
        <f>HYPERLINK("Enterprise_IT_GRC_and_Audit_Readiness_Dashboard.xlsx", "Launch Workbook ↗")</f>
        <v/>
      </c>
    </row>
    <row r="28" ht="20" customHeight="1">
      <c r="A28" s="29" t="n">
        <v>23</v>
      </c>
      <c r="B28" s="23" t="inlineStr">
        <is>
          <t>Enterprise M&amp;A Tech Integration &amp; Carveout</t>
        </is>
      </c>
      <c r="C28" s="24" t="inlineStr">
        <is>
          <t>Finance ERP &amp; Procurement</t>
        </is>
      </c>
      <c r="D28" s="24" t="inlineStr">
        <is>
          <t>Enterprise_MA_Tech_Integration_and_Carveout_Dashboard.xlsx</t>
        </is>
      </c>
      <c r="E28" s="24" t="inlineStr">
        <is>
          <t>Head of M&amp;A Integration</t>
        </is>
      </c>
      <c r="F28" s="29" t="n">
        <v>14</v>
      </c>
      <c r="G28" s="29" t="n">
        <v>8</v>
      </c>
      <c r="H28" s="24" t="inlineStr">
        <is>
          <t>PMI / Synergies Realization</t>
        </is>
      </c>
      <c r="I28" s="25">
        <f>HYPERLINK("Enterprise_MA_Tech_Integration_and_Carveout_Dashboard.xlsx", "Launch Workbook ↗")</f>
        <v/>
      </c>
    </row>
    <row r="29" ht="20" customHeight="1">
      <c r="A29" s="30" t="n">
        <v>24</v>
      </c>
      <c r="B29" s="26" t="inlineStr">
        <is>
          <t>Enterprise Omnichannel Retail &amp; POS</t>
        </is>
      </c>
      <c r="C29" s="27" t="inlineStr">
        <is>
          <t>Vertical Mission-Critical</t>
        </is>
      </c>
      <c r="D29" s="27" t="inlineStr">
        <is>
          <t>Enterprise_Omnichannel_Retail_and_POS_Dashboard.xlsx</t>
        </is>
      </c>
      <c r="E29" s="27" t="inlineStr">
        <is>
          <t>Chief Retail Officer</t>
        </is>
      </c>
      <c r="F29" s="30" t="n">
        <v>14</v>
      </c>
      <c r="G29" s="30" t="n">
        <v>8</v>
      </c>
      <c r="H29" s="27" t="inlineStr">
        <is>
          <t>PCI DSS 4.0 / QRIS BI</t>
        </is>
      </c>
      <c r="I29" s="28">
        <f>HYPERLINK("Enterprise_Omnichannel_Retail_and_POS_Dashboard.xlsx", "Launch Workbook ↗")</f>
        <v/>
      </c>
    </row>
    <row r="30" ht="20" customHeight="1">
      <c r="A30" s="29" t="n">
        <v>25</v>
      </c>
      <c r="B30" s="23" t="inlineStr">
        <is>
          <t>Enterprise Quality Engineering &amp; QA</t>
        </is>
      </c>
      <c r="C30" s="24" t="inlineStr">
        <is>
          <t>Engineering &amp; Modernization</t>
        </is>
      </c>
      <c r="D30" s="24" t="inlineStr">
        <is>
          <t>Enterprise_Quality_Engineering_and_QA_Dashboard.xlsx</t>
        </is>
      </c>
      <c r="E30" s="24" t="inlineStr">
        <is>
          <t>Head of QA / QE Director</t>
        </is>
      </c>
      <c r="F30" s="29" t="n">
        <v>14</v>
      </c>
      <c r="G30" s="29" t="n">
        <v>8</v>
      </c>
      <c r="H30" s="24" t="inlineStr">
        <is>
          <t>ISTQB / Shift-Left QE</t>
        </is>
      </c>
      <c r="I30" s="25">
        <f>HYPERLINK("Enterprise_Quality_Engineering_and_QA_Dashboard.xlsx", "Launch Workbook ↗")</f>
        <v/>
      </c>
    </row>
    <row r="31" ht="20" customHeight="1">
      <c r="A31" s="30" t="n">
        <v>26</v>
      </c>
      <c r="B31" s="26" t="inlineStr">
        <is>
          <t>Enterprise Supply Chain &amp; Logistics IT</t>
        </is>
      </c>
      <c r="C31" s="27" t="inlineStr">
        <is>
          <t>Vertical Mission-Critical</t>
        </is>
      </c>
      <c r="D31" s="27" t="inlineStr">
        <is>
          <t>Enterprise_Supply_Chain_and_Logistics_IT_Dashboard.xlsx</t>
        </is>
      </c>
      <c r="E31" s="27" t="inlineStr">
        <is>
          <t>Chief Supply Chain Officer</t>
        </is>
      </c>
      <c r="F31" s="30" t="n">
        <v>14</v>
      </c>
      <c r="G31" s="30" t="n">
        <v>8</v>
      </c>
      <c r="H31" s="27" t="inlineStr">
        <is>
          <t>GS1 Barcode / OTIF SLA</t>
        </is>
      </c>
      <c r="I31" s="28">
        <f>HYPERLINK("Enterprise_Supply_Chain_and_Logistics_IT_Dashboard.xlsx", "Launch Workbook ↗")</f>
        <v/>
      </c>
    </row>
    <row r="32" ht="20" customHeight="1">
      <c r="A32" s="29" t="n">
        <v>27</v>
      </c>
      <c r="B32" s="23" t="inlineStr">
        <is>
          <t>Enterprise Telecom &amp; Network Engineering</t>
        </is>
      </c>
      <c r="C32" s="24" t="inlineStr">
        <is>
          <t>Cloud &amp; Core IT Ops</t>
        </is>
      </c>
      <c r="D32" s="24" t="inlineStr">
        <is>
          <t>Enterprise_Telecom_and_Network_Engineering_Dashboard.xlsx</t>
        </is>
      </c>
      <c r="E32" s="24" t="inlineStr">
        <is>
          <t>VP Network Ops / NOC Dir</t>
        </is>
      </c>
      <c r="F32" s="29" t="n">
        <v>14</v>
      </c>
      <c r="G32" s="29" t="n">
        <v>8</v>
      </c>
      <c r="H32" s="24" t="inlineStr">
        <is>
          <t>3GPP / Kominfo QoS</t>
        </is>
      </c>
      <c r="I32" s="25">
        <f>HYPERLINK("Enterprise_Telecom_and_Network_Engineering_Dashboard.xlsx", "Launch Workbook ↗")</f>
        <v/>
      </c>
    </row>
    <row r="33" ht="20" customHeight="1">
      <c r="A33" s="30" t="n">
        <v>28</v>
      </c>
      <c r="B33" s="26" t="inlineStr">
        <is>
          <t>FinTech Fraud Prevention &amp; AML</t>
        </is>
      </c>
      <c r="C33" s="27" t="inlineStr">
        <is>
          <t>Finance ERP &amp; Procurement</t>
        </is>
      </c>
      <c r="D33" s="27" t="inlineStr">
        <is>
          <t>FinTech_Fraud_Prevention_and_AML_Dashboard.xlsx</t>
        </is>
      </c>
      <c r="E33" s="27" t="inlineStr">
        <is>
          <t>Head of Financial Crime</t>
        </is>
      </c>
      <c r="F33" s="30" t="n">
        <v>14</v>
      </c>
      <c r="G33" s="30" t="n">
        <v>8</v>
      </c>
      <c r="H33" s="27" t="inlineStr">
        <is>
          <t>PPATK GoAML / FATF Rec</t>
        </is>
      </c>
      <c r="I33" s="28">
        <f>HYPERLINK("FinTech_Fraud_Prevention_and_AML_Dashboard.xlsx", "Launch Workbook ↗")</f>
        <v/>
      </c>
    </row>
    <row r="34" ht="20" customHeight="1">
      <c r="A34" s="29" t="n">
        <v>29</v>
      </c>
      <c r="B34" s="23" t="inlineStr">
        <is>
          <t>GovTech Smart City &amp; SPBE Command</t>
        </is>
      </c>
      <c r="C34" s="24" t="inlineStr">
        <is>
          <t>Vertical Mission-Critical</t>
        </is>
      </c>
      <c r="D34" s="24" t="inlineStr">
        <is>
          <t>GovTech_Smart_City_and_SPBE_Public_Service_Dashboard.xlsx</t>
        </is>
      </c>
      <c r="E34" s="24" t="inlineStr">
        <is>
          <t>Sekda / Kadis Kominfo</t>
        </is>
      </c>
      <c r="F34" s="29" t="n">
        <v>14</v>
      </c>
      <c r="G34" s="29" t="n">
        <v>8</v>
      </c>
      <c r="H34" s="24" t="inlineStr">
        <is>
          <t>SPBE KemenPAN-RB / SDI</t>
        </is>
      </c>
      <c r="I34" s="25">
        <f>HYPERLINK("GovTech_Smart_City_and_SPBE_Public_Service_Dashboard.xlsx", "Launch Workbook ↗")</f>
        <v/>
      </c>
    </row>
    <row r="35" ht="20" customHeight="1">
      <c r="A35" s="30" t="n">
        <v>30</v>
      </c>
      <c r="B35" s="26" t="inlineStr">
        <is>
          <t>Hospitality Hotel PMS &amp; Travel Tech</t>
        </is>
      </c>
      <c r="C35" s="27" t="inlineStr">
        <is>
          <t>Vertical Mission-Critical</t>
        </is>
      </c>
      <c r="D35" s="27" t="inlineStr">
        <is>
          <t>Hospitality_Hotel_PMS_and_Travel_Tech_Dashboard.xlsx</t>
        </is>
      </c>
      <c r="E35" s="27" t="inlineStr">
        <is>
          <t>VP Hotel Ops / Revenue Dir</t>
        </is>
      </c>
      <c r="F35" s="30" t="n">
        <v>14</v>
      </c>
      <c r="G35" s="30" t="n">
        <v>8</v>
      </c>
      <c r="H35" s="27" t="inlineStr">
        <is>
          <t>PCI DSS / STR Global</t>
        </is>
      </c>
      <c r="I35" s="28">
        <f>HYPERLINK("Hospitality_Hotel_PMS_and_Travel_Tech_Dashboard.xlsx", "Launch Workbook ↗")</f>
        <v/>
      </c>
    </row>
    <row r="36" ht="20" customHeight="1">
      <c r="A36" s="29" t="n">
        <v>31</v>
      </c>
      <c r="B36" s="23" t="inlineStr">
        <is>
          <t>IT Operations &amp; ITSM All-In-One</t>
        </is>
      </c>
      <c r="C36" s="24" t="inlineStr">
        <is>
          <t>Cloud &amp; Core IT Ops</t>
        </is>
      </c>
      <c r="D36" s="24" t="inlineStr">
        <is>
          <t>IT_Operations_and_ITSM_All_In_One_Dashboard.xlsx</t>
        </is>
      </c>
      <c r="E36" s="24" t="inlineStr">
        <is>
          <t>VP IT Operations</t>
        </is>
      </c>
      <c r="F36" s="29" t="n">
        <v>14</v>
      </c>
      <c r="G36" s="29" t="n">
        <v>8</v>
      </c>
      <c r="H36" s="24" t="inlineStr">
        <is>
          <t>ITIL 4 / ISO 20000</t>
        </is>
      </c>
      <c r="I36" s="25">
        <f>HYPERLINK("IT_Operations_and_ITSM_All_In_One_Dashboard.xlsx", "Launch Workbook ↗")</f>
        <v/>
      </c>
    </row>
    <row r="37" ht="20" customHeight="1">
      <c r="A37" s="30" t="n">
        <v>32</v>
      </c>
      <c r="B37" s="26" t="inlineStr">
        <is>
          <t>IT PMO &amp; Portfolio Delivery</t>
        </is>
      </c>
      <c r="C37" s="27" t="inlineStr">
        <is>
          <t>Engineering &amp; Modernization</t>
        </is>
      </c>
      <c r="D37" s="27" t="inlineStr">
        <is>
          <t>IT_PMO_and_Portfolio_Delivery_All_In_One_Dashboard.xlsx</t>
        </is>
      </c>
      <c r="E37" s="27" t="inlineStr">
        <is>
          <t>Head of PMO</t>
        </is>
      </c>
      <c r="F37" s="30" t="n">
        <v>14</v>
      </c>
      <c r="G37" s="30" t="n">
        <v>8</v>
      </c>
      <c r="H37" s="27" t="inlineStr">
        <is>
          <t>PMI PMBOK / Agile SAFe</t>
        </is>
      </c>
      <c r="I37" s="28">
        <f>HYPERLINK("IT_PMO_and_Portfolio_Delivery_All_In_One_Dashboard.xlsx", "Launch Workbook ↗")</f>
        <v/>
      </c>
    </row>
    <row r="38" ht="20" customHeight="1">
      <c r="A38" s="29" t="n">
        <v>33</v>
      </c>
      <c r="B38" s="23" t="inlineStr">
        <is>
          <t>IT Procurement &amp; FinOps All-In-One</t>
        </is>
      </c>
      <c r="C38" s="24" t="inlineStr">
        <is>
          <t>Finance ERP &amp; Procurement</t>
        </is>
      </c>
      <c r="D38" s="24" t="inlineStr">
        <is>
          <t>IT_Procurement_and_FinOps_All_In_One_Dashboard.xlsx</t>
        </is>
      </c>
      <c r="E38" s="24" t="inlineStr">
        <is>
          <t>Head of IT Procurement</t>
        </is>
      </c>
      <c r="F38" s="29" t="n">
        <v>14</v>
      </c>
      <c r="G38" s="29" t="n">
        <v>8</v>
      </c>
      <c r="H38" s="24" t="inlineStr">
        <is>
          <t>FinOps Foundation / TCO</t>
        </is>
      </c>
      <c r="I38" s="25">
        <f>HYPERLINK("IT_Procurement_and_FinOps_All_In_One_Dashboard.xlsx", "Launch Workbook ↗")</f>
        <v/>
      </c>
    </row>
    <row r="39" ht="20" customHeight="1">
      <c r="A39" s="30" t="n">
        <v>34</v>
      </c>
      <c r="B39" s="26" t="inlineStr">
        <is>
          <t>Industrial IoT &amp; Smart Facility OT</t>
        </is>
      </c>
      <c r="C39" s="27" t="inlineStr">
        <is>
          <t>Cloud &amp; Core IT Ops</t>
        </is>
      </c>
      <c r="D39" s="27" t="inlineStr">
        <is>
          <t>Industrial_IoT_and_Smart_Facility_OT_Dashboard.xlsx</t>
        </is>
      </c>
      <c r="E39" s="27" t="inlineStr">
        <is>
          <t>VP Facility / Plant Manager</t>
        </is>
      </c>
      <c r="F39" s="30" t="n">
        <v>14</v>
      </c>
      <c r="G39" s="30" t="n">
        <v>8</v>
      </c>
      <c r="H39" s="27" t="inlineStr">
        <is>
          <t>ASHRAE 90.1 / ISO 50001</t>
        </is>
      </c>
      <c r="I39" s="28">
        <f>HYPERLINK("Industrial_IoT_and_Smart_Facility_OT_Dashboard.xlsx", "Launch Workbook ↗")</f>
        <v/>
      </c>
    </row>
    <row r="40" ht="20" customHeight="1">
      <c r="A40" s="29" t="n">
        <v>35</v>
      </c>
      <c r="B40" s="23" t="inlineStr">
        <is>
          <t>Media OTT Streaming &amp; Digital CMS</t>
        </is>
      </c>
      <c r="C40" s="24" t="inlineStr">
        <is>
          <t>Vertical Mission-Critical</t>
        </is>
      </c>
      <c r="D40" s="24" t="inlineStr">
        <is>
          <t>Media_OTT_Streaming_and_Digital_Content_Dashboard.xlsx</t>
        </is>
      </c>
      <c r="E40" s="24" t="inlineStr">
        <is>
          <t>Chief Digital Officer / CTO</t>
        </is>
      </c>
      <c r="F40" s="29" t="n">
        <v>14</v>
      </c>
      <c r="G40" s="29" t="n">
        <v>8</v>
      </c>
      <c r="H40" s="24" t="inlineStr">
        <is>
          <t>IATA / Conviva QoE</t>
        </is>
      </c>
      <c r="I40" s="25">
        <f>HYPERLINK("Media_OTT_Streaming_and_Digital_Content_Dashboard.xlsx", "Launch Workbook ↗")</f>
        <v/>
      </c>
    </row>
    <row r="41" ht="20" customHeight="1">
      <c r="A41" s="30" t="n">
        <v>36</v>
      </c>
      <c r="B41" s="26" t="inlineStr">
        <is>
          <t>Mining, Oil &amp; Gas SCADA Telemetry</t>
        </is>
      </c>
      <c r="C41" s="27" t="inlineStr">
        <is>
          <t>Vertical Mission-Critical</t>
        </is>
      </c>
      <c r="D41" s="27" t="inlineStr">
        <is>
          <t>Mining_Oil_Gas_Safety_and_SCADA_Telemetry_Dashboard.xlsx</t>
        </is>
      </c>
      <c r="E41" s="27" t="inlineStr">
        <is>
          <t>VP Upstream / Mining Ops</t>
        </is>
      </c>
      <c r="F41" s="30" t="n">
        <v>14</v>
      </c>
      <c r="G41" s="30" t="n">
        <v>8</v>
      </c>
      <c r="H41" s="27" t="inlineStr">
        <is>
          <t>ESDM Minerba / SKK Migas</t>
        </is>
      </c>
      <c r="I41" s="28">
        <f>HYPERLINK("Mining_Oil_Gas_Safety_and_SCADA_Telemetry_Dashboard.xlsx", "Launch Workbook ↗")</f>
        <v/>
      </c>
    </row>
    <row r="42" ht="20" customHeight="1">
      <c r="A42" s="29" t="n">
        <v>37</v>
      </c>
      <c r="B42" s="23" t="inlineStr">
        <is>
          <t>Pharma, Biotech GMP &amp; Clinical Trial</t>
        </is>
      </c>
      <c r="C42" s="24" t="inlineStr">
        <is>
          <t>Vertical Mission-Critical</t>
        </is>
      </c>
      <c r="D42" s="24" t="inlineStr">
        <is>
          <t>Pharma_Biotech_GMP_and_Clinical_Trial_Dashboard.xlsx</t>
        </is>
      </c>
      <c r="E42" s="24" t="inlineStr">
        <is>
          <t>VP Quality QA / Medical Dir</t>
        </is>
      </c>
      <c r="F42" s="29" t="n">
        <v>14</v>
      </c>
      <c r="G42" s="29" t="n">
        <v>8</v>
      </c>
      <c r="H42" s="24" t="inlineStr">
        <is>
          <t>BPOM GMP / 21 CFR Part 11</t>
        </is>
      </c>
      <c r="I42" s="25">
        <f>HYPERLINK("Pharma_Biotech_GMP_and_Clinical_Trial_Dashboard.xlsx", "Launch Workbook ↗")</f>
        <v/>
      </c>
    </row>
    <row r="43" ht="20" customHeight="1">
      <c r="A43" s="30" t="n">
        <v>38</v>
      </c>
      <c r="B43" s="26" t="inlineStr">
        <is>
          <t>Software Engineering &amp; DevOps All-In-One</t>
        </is>
      </c>
      <c r="C43" s="27" t="inlineStr">
        <is>
          <t>Engineering &amp; Modernization</t>
        </is>
      </c>
      <c r="D43" s="27" t="inlineStr">
        <is>
          <t>Software_Engineering_and_DevOps_All_In_One_Dashboard.xlsx</t>
        </is>
      </c>
      <c r="E43" s="27" t="inlineStr">
        <is>
          <t>VP Engineering</t>
        </is>
      </c>
      <c r="F43" s="30" t="n">
        <v>14</v>
      </c>
      <c r="G43" s="30" t="n">
        <v>8</v>
      </c>
      <c r="H43" s="27" t="inlineStr">
        <is>
          <t>DORA Metrics / SPACE</t>
        </is>
      </c>
      <c r="I43" s="28">
        <f>HYPERLINK("Software_Engineering_and_DevOps_All_In_One_Dashboard.xlsx", "Launch Workbook ↗")</f>
        <v/>
      </c>
    </row>
    <row r="44" ht="20" customHeight="1">
      <c r="A44" s="29" t="n">
        <v>39</v>
      </c>
      <c r="B44" s="23" t="inlineStr">
        <is>
          <t>Tech Talent &amp; Capacity Planning</t>
        </is>
      </c>
      <c r="C44" s="24" t="inlineStr">
        <is>
          <t>Engineering &amp; Modernization</t>
        </is>
      </c>
      <c r="D44" s="24" t="inlineStr">
        <is>
          <t>Tech_Talent_and_Engineering_Capacity_Dashboard.xlsx</t>
        </is>
      </c>
      <c r="E44" s="24" t="inlineStr">
        <is>
          <t>Head of Tech HR / Talent</t>
        </is>
      </c>
      <c r="F44" s="29" t="n">
        <v>14</v>
      </c>
      <c r="G44" s="29" t="n">
        <v>8</v>
      </c>
      <c r="H44" s="24" t="inlineStr">
        <is>
          <t>HR Tech / Capacity Ratios</t>
        </is>
      </c>
      <c r="I44" s="25">
        <f>HYPERLINK("Tech_Talent_and_Engineering_Capacity_Dashboard.xlsx", "Launch Workbook ↗")</f>
        <v/>
      </c>
    </row>
    <row r="45" ht="20" customHeight="1">
      <c r="A45" s="30" t="n">
        <v>40</v>
      </c>
      <c r="B45" s="26" t="inlineStr">
        <is>
          <t>Zero Trust IAM &amp; PAM Master</t>
        </is>
      </c>
      <c r="C45" s="27" t="inlineStr">
        <is>
          <t>Cybersecurity GRC &amp; Zero Trust</t>
        </is>
      </c>
      <c r="D45" s="27" t="inlineStr">
        <is>
          <t>Zero_Trust_IAM_and_PAM_Master_Dashboard.xlsx</t>
        </is>
      </c>
      <c r="E45" s="27" t="inlineStr">
        <is>
          <t>Head of IAM / SecOps</t>
        </is>
      </c>
      <c r="F45" s="30" t="n">
        <v>14</v>
      </c>
      <c r="G45" s="30" t="n">
        <v>8</v>
      </c>
      <c r="H45" s="27" t="inlineStr">
        <is>
          <t>NIST SP 800-207 / Zero Trust</t>
        </is>
      </c>
      <c r="I45" s="28">
        <f>HYPERLINK("Zero_Trust_IAM_and_PAM_Master_Dashboard.xlsx", "Launch Workbook ↗")</f>
        <v/>
      </c>
    </row>
    <row r="46" ht="20" customHeight="1">
      <c r="A46" s="29" t="n">
        <v>41</v>
      </c>
      <c r="B46" s="23" t="inlineStr">
        <is>
          <t>SpaceTech Satellite Ground Station &amp; Orbital</t>
        </is>
      </c>
      <c r="C46" s="24" t="inlineStr">
        <is>
          <t>Vertical Mission-Critical</t>
        </is>
      </c>
      <c r="D46" s="24" t="inlineStr">
        <is>
          <t>SpaceTech_Satellite_Ground_Station_and_Orbital_Dashboard.xlsx</t>
        </is>
      </c>
      <c r="E46" s="24" t="inlineStr">
        <is>
          <t>VP Mission Ops / Chief Satellite Eng</t>
        </is>
      </c>
      <c r="F46" s="29" t="n">
        <v>14</v>
      </c>
      <c r="G46" s="29" t="n">
        <v>8</v>
      </c>
      <c r="H46" s="24" t="inlineStr">
        <is>
          <t>ITU / ISO 24113 Space Debris</t>
        </is>
      </c>
      <c r="I46" s="25">
        <f>HYPERLINK("SpaceTech_Satellite_Ground_Station_and_Orbital_Dashboard.xlsx", "Launch Workbook ↗")</f>
        <v/>
      </c>
    </row>
    <row r="47" ht="20" customHeight="1">
      <c r="A47" s="30" t="n">
        <v>42</v>
      </c>
      <c r="B47" s="26" t="inlineStr">
        <is>
          <t>Autonomous Robotics AMR &amp; Warehouse AGV</t>
        </is>
      </c>
      <c r="C47" s="27" t="inlineStr">
        <is>
          <t>Engineering &amp; Modernization</t>
        </is>
      </c>
      <c r="D47" s="27" t="inlineStr">
        <is>
          <t>Autonomous_Robotics_AMR_and_Warehouse_AGV_Dashboard.xlsx</t>
        </is>
      </c>
      <c r="E47" s="27" t="inlineStr">
        <is>
          <t>VP Automation / Chief Robotics Officer</t>
        </is>
      </c>
      <c r="F47" s="30" t="n">
        <v>14</v>
      </c>
      <c r="G47" s="30" t="n">
        <v>8</v>
      </c>
      <c r="H47" s="27" t="inlineStr">
        <is>
          <t>ISO 3691-4 / ANSI RIA 15.08</t>
        </is>
      </c>
      <c r="I47" s="28">
        <f>HYPERLINK("Autonomous_Robotics_AMR_and_Warehouse_AGV_Dashboard.xlsx", "Launch Workbook ↗")</f>
        <v/>
      </c>
    </row>
    <row r="48" ht="20" customHeight="1">
      <c r="A48" s="29" t="n">
        <v>43</v>
      </c>
      <c r="B48" s="23" t="inlineStr">
        <is>
          <t>AgriTech, Precision Farming &amp; IoT Soil</t>
        </is>
      </c>
      <c r="C48" s="24" t="inlineStr">
        <is>
          <t>Vertical Mission-Critical</t>
        </is>
      </c>
      <c r="D48" s="24" t="inlineStr">
        <is>
          <t>AgriTech_Precision_Farming_and_IoT_Soil_Dashboard.xlsx</t>
        </is>
      </c>
      <c r="E48" s="24" t="inlineStr">
        <is>
          <t>Chief Agri Officer / VP Plantation</t>
        </is>
      </c>
      <c r="F48" s="29" t="n">
        <v>14</v>
      </c>
      <c r="G48" s="29" t="n">
        <v>8</v>
      </c>
      <c r="H48" s="24" t="inlineStr">
        <is>
          <t>GlobalG.A.P / ESG Water</t>
        </is>
      </c>
      <c r="I48" s="25">
        <f>HYPERLINK("AgriTech_Precision_Farming_and_IoT_Soil_Dashboard.xlsx", "Launch Workbook ↗")</f>
        <v/>
      </c>
    </row>
    <row r="49" ht="20" customHeight="1">
      <c r="A49" s="30" t="n">
        <v>44</v>
      </c>
      <c r="B49" s="26" t="inlineStr">
        <is>
          <t>Maritime Port Terminal &amp; Container Vessel Ops</t>
        </is>
      </c>
      <c r="C49" s="27" t="inlineStr">
        <is>
          <t>Vertical Mission-Critical</t>
        </is>
      </c>
      <c r="D49" s="27" t="inlineStr">
        <is>
          <t>Maritime_Port_Terminal_and_Container_Vessel_Dashboard.xlsx</t>
        </is>
      </c>
      <c r="E49" s="27" t="inlineStr">
        <is>
          <t>VP Port Ops / Harbor Master</t>
        </is>
      </c>
      <c r="F49" s="30" t="n">
        <v>14</v>
      </c>
      <c r="G49" s="30" t="n">
        <v>8</v>
      </c>
      <c r="H49" s="27" t="inlineStr">
        <is>
          <t>IMO ISPS Code / SOLAS VGM</t>
        </is>
      </c>
      <c r="I49" s="28">
        <f>HYPERLINK("Maritime_Port_Terminal_and_Container_Vessel_Dashboard.xlsx", "Launch Workbook ↗")</f>
        <v/>
      </c>
    </row>
    <row r="50" ht="20" customHeight="1">
      <c r="A50" s="29" t="n">
        <v>45</v>
      </c>
      <c r="B50" s="23" t="inlineStr">
        <is>
          <t>Defense C4ISR &amp; Tactical Comms Readiness</t>
        </is>
      </c>
      <c r="C50" s="24" t="inlineStr">
        <is>
          <t>Cybersecurity GRC &amp; Zero Trust</t>
        </is>
      </c>
      <c r="D50" s="24" t="inlineStr">
        <is>
          <t>Defense_C4ISR_and_Tactical_Comms_Dashboard.xlsx</t>
        </is>
      </c>
      <c r="E50" s="24" t="inlineStr">
        <is>
          <t>Commanding General / J6 Comms Dir</t>
        </is>
      </c>
      <c r="F50" s="29" t="n">
        <v>14</v>
      </c>
      <c r="G50" s="29" t="n">
        <v>8</v>
      </c>
      <c r="H50" s="24" t="inlineStr">
        <is>
          <t>Link 16 / MIL-STD-188</t>
        </is>
      </c>
      <c r="I50" s="25">
        <f>HYPERLINK("Defense_C4ISR_and_Tactical_Comms_Dashboard.xlsx", "Launch Workbook ↗")</f>
        <v/>
      </c>
    </row>
    <row r="51" ht="20" customHeight="1">
      <c r="A51" s="30" t="n">
        <v>46</v>
      </c>
      <c r="B51" s="26" t="inlineStr">
        <is>
          <t>Semiconductor Fab Cleanroom &amp; Wafer Yield</t>
        </is>
      </c>
      <c r="C51" s="27" t="inlineStr">
        <is>
          <t>Engineering &amp; Modernization</t>
        </is>
      </c>
      <c r="D51" s="27" t="inlineStr">
        <is>
          <t>Semiconductor_Fab_Cleanroom_and_Wafer_Yield_Dashboard.xlsx</t>
        </is>
      </c>
      <c r="E51" s="27" t="inlineStr">
        <is>
          <t>VP Fab Ops / Chief Yield Engineer</t>
        </is>
      </c>
      <c r="F51" s="30" t="n">
        <v>14</v>
      </c>
      <c r="G51" s="30" t="n">
        <v>8</v>
      </c>
      <c r="H51" s="27" t="inlineStr">
        <is>
          <t>SEMI Standards / ISO Class 1</t>
        </is>
      </c>
      <c r="I51" s="28">
        <f>HYPERLINK("Semiconductor_Fab_Cleanroom_and_Wafer_Yield_Dashboard.xlsx", "Launch Workbook ↗")</f>
        <v/>
      </c>
    </row>
    <row r="52" ht="20" customHeight="1">
      <c r="A52" s="29" t="n">
        <v>47</v>
      </c>
      <c r="B52" s="23" t="inlineStr">
        <is>
          <t>EV Battery Cell Manufacturing Gigafactory</t>
        </is>
      </c>
      <c r="C52" s="24" t="inlineStr">
        <is>
          <t>Engineering &amp; Modernization</t>
        </is>
      </c>
      <c r="D52" s="24" t="inlineStr">
        <is>
          <t>EV_Battery_Cell_Manufacturing_Gigafactory_Dashboard.xlsx</t>
        </is>
      </c>
      <c r="E52" s="24" t="inlineStr">
        <is>
          <t>VP Gigafactory / Chief Battery Eng</t>
        </is>
      </c>
      <c r="F52" s="29" t="n">
        <v>14</v>
      </c>
      <c r="G52" s="29" t="n">
        <v>8</v>
      </c>
      <c r="H52" s="24" t="inlineStr">
        <is>
          <t>UN 38.3 / ISO 6469 / USABC</t>
        </is>
      </c>
      <c r="I52" s="25">
        <f>HYPERLINK("EV_Battery_Cell_Manufacturing_Gigafactory_Dashboard.xlsx", "Launch Workbook ↗")</f>
        <v/>
      </c>
    </row>
    <row r="53" ht="20" customHeight="1">
      <c r="A53" s="30" t="n">
        <v>48</v>
      </c>
      <c r="B53" s="26" t="inlineStr">
        <is>
          <t>Nuclear Energy Reactor &amp; Radiation Safety</t>
        </is>
      </c>
      <c r="C53" s="27" t="inlineStr">
        <is>
          <t>Vertical Mission-Critical</t>
        </is>
      </c>
      <c r="D53" s="27" t="inlineStr">
        <is>
          <t>Nuclear_Energy_Reactor_and_Radiation_Safety_Dashboard.xlsx</t>
        </is>
      </c>
      <c r="E53" s="27" t="inlineStr">
        <is>
          <t>Chief Nuclear Officer / VP Power</t>
        </is>
      </c>
      <c r="F53" s="30" t="n">
        <v>14</v>
      </c>
      <c r="G53" s="30" t="n">
        <v>8</v>
      </c>
      <c r="H53" s="27" t="inlineStr">
        <is>
          <t>IAEA Safety / INES Rating</t>
        </is>
      </c>
      <c r="I53" s="28">
        <f>HYPERLINK("Nuclear_Energy_Reactor_and_Radiation_Safety_Dashboard.xlsx", "Launch Workbook ↗")</f>
        <v/>
      </c>
    </row>
    <row r="54" ht="20" customHeight="1">
      <c r="A54" s="29" t="n">
        <v>49</v>
      </c>
      <c r="B54" s="23" t="inlineStr">
        <is>
          <t>Digital Twin BIM &amp; Mega Construction</t>
        </is>
      </c>
      <c r="C54" s="24" t="inlineStr">
        <is>
          <t>Engineering &amp; Modernization</t>
        </is>
      </c>
      <c r="D54" s="24" t="inlineStr">
        <is>
          <t>Digital_Twin_BIM_and_Mega_Construction_Dashboard.xlsx</t>
        </is>
      </c>
      <c r="E54" s="24" t="inlineStr">
        <is>
          <t>Project Director / VP Infrastructure</t>
        </is>
      </c>
      <c r="F54" s="29" t="n">
        <v>14</v>
      </c>
      <c r="G54" s="29" t="n">
        <v>8</v>
      </c>
      <c r="H54" s="24" t="inlineStr">
        <is>
          <t>ISO 19650 BIM / LEED Gold</t>
        </is>
      </c>
      <c r="I54" s="25">
        <f>HYPERLINK("Digital_Twin_BIM_and_Mega_Construction_Dashboard.xlsx", "Launch Workbook ↗")</f>
        <v/>
      </c>
    </row>
    <row r="55" ht="20" customHeight="1">
      <c r="A55" s="30" t="n">
        <v>50</v>
      </c>
      <c r="B55" s="26" t="inlineStr">
        <is>
          <t>Bioinformatics Genomic Sequencing NGS Lab</t>
        </is>
      </c>
      <c r="C55" s="27" t="inlineStr">
        <is>
          <t>Vertical Mission-Critical</t>
        </is>
      </c>
      <c r="D55" s="27" t="inlineStr">
        <is>
          <t>Bioinformatics_Genomic_Sequencing_NGS_Lab_Dashboard.xlsx</t>
        </is>
      </c>
      <c r="E55" s="27" t="inlineStr">
        <is>
          <t>Chief Genomics Officer / Head Bioinfo</t>
        </is>
      </c>
      <c r="F55" s="30" t="n">
        <v>14</v>
      </c>
      <c r="G55" s="30" t="n">
        <v>8</v>
      </c>
      <c r="H55" s="27" t="inlineStr">
        <is>
          <t>CAP / CLIA / HIPAA</t>
        </is>
      </c>
      <c r="I55" s="28">
        <f>HYPERLINK("Bioinformatics_Genomic_Sequencing_NGS_Lab_Dashboard.xlsx", "Launch Workbook ↗")</f>
        <v/>
      </c>
    </row>
    <row r="56">
      <c r="A56" s="31" t="inlineStr">
        <is>
          <t>PORTFOLIO TOTAL</t>
        </is>
      </c>
      <c r="B56" s="32" t="n"/>
      <c r="C56" s="32" t="n"/>
      <c r="D56" s="32" t="n"/>
      <c r="E56" s="32" t="n"/>
      <c r="F56" s="30">
        <f>SUM(F6:F55)</f>
        <v/>
      </c>
      <c r="G56" s="30">
        <f>SUM(G6:G55)</f>
        <v/>
      </c>
      <c r="H56" s="32" t="n"/>
      <c r="I56" s="33" t="inlineStr">
        <is>
          <t>50/50 Ready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3" customWidth="1" min="2" max="2"/>
    <col width="98" customWidth="1" min="3" max="3"/>
    <col width="82" customWidth="1" min="4" max="4"/>
    <col width="29" customWidth="1" min="5" max="5"/>
    <col width="19" customWidth="1" min="6" max="6"/>
  </cols>
  <sheetData>
    <row r="1" ht="28" customHeight="1">
      <c r="A1" s="1" t="inlineStr">
        <is>
          <t>DOMAIN 1: CLOUD INFRASTRUCTURE, SRE &amp; IT OPERATIONS</t>
        </is>
      </c>
    </row>
    <row r="2" ht="18" customHeight="1">
      <c r="A2" s="2" t="inlineStr">
        <is>
          <t>Infrastructure Reliability, SRE SLOs, Digital Workplace (DEX), Service Desk CX &amp; Network Telco</t>
        </is>
      </c>
    </row>
    <row r="5">
      <c r="A5" s="20" t="inlineStr">
        <is>
          <t>No</t>
        </is>
      </c>
      <c r="B5" s="20" t="inlineStr">
        <is>
          <t>Discipline / Workbook</t>
        </is>
      </c>
      <c r="C5" s="20" t="inlineStr">
        <is>
          <t>File Link Launcher</t>
        </is>
      </c>
      <c r="D5" s="20" t="inlineStr">
        <is>
          <t>Key Modules</t>
        </is>
      </c>
      <c r="E5" s="20" t="inlineStr">
        <is>
          <t>Primary Operational Metric</t>
        </is>
      </c>
      <c r="F5" s="20" t="inlineStr">
        <is>
          <t>SLA Standard</t>
        </is>
      </c>
    </row>
    <row r="6" ht="20" customHeight="1">
      <c r="A6" s="34" t="n">
        <v>1</v>
      </c>
      <c r="B6" s="23" t="inlineStr">
        <is>
          <t>Cloud Infrastructure, SRE &amp; DevSecOps</t>
        </is>
      </c>
      <c r="C6" s="25">
        <f>HYPERLINK("Cloud_Infrastructure_and_SRE_All_In_One_Dashboard.xlsx", "Open Workbook ↗")</f>
        <v/>
      </c>
      <c r="D6" s="24" t="inlineStr">
        <is>
          <t>Kubernetes EKS, Multi-Cloud FinOps, Chaos Engineering, SRE Error Budgets</t>
        </is>
      </c>
      <c r="E6" s="35" t="inlineStr">
        <is>
          <t>99.99% Uptime</t>
        </is>
      </c>
      <c r="F6" s="35" t="inlineStr">
        <is>
          <t>99.99% SLO</t>
        </is>
      </c>
    </row>
    <row r="7" ht="20" customHeight="1">
      <c r="A7" s="33" t="n">
        <v>2</v>
      </c>
      <c r="B7" s="26" t="inlineStr">
        <is>
          <t>IT Operations &amp; ITSM All-In-One</t>
        </is>
      </c>
      <c r="C7" s="28">
        <f>HYPERLINK("IT_Operations_and_ITSM_All_In_One_Dashboard.xlsx", "Open Workbook ↗")</f>
        <v/>
      </c>
      <c r="D7" s="27" t="inlineStr">
        <is>
          <t>Major Incident P1/P2, Change Failure Rate, CMDB Topology, Problem Mgmt</t>
        </is>
      </c>
      <c r="E7" s="36" t="inlineStr">
        <is>
          <t>&lt;15 Min MTTR</t>
        </is>
      </c>
      <c r="F7" s="36" t="inlineStr">
        <is>
          <t>ITIL 4</t>
        </is>
      </c>
    </row>
    <row r="8" ht="20" customHeight="1">
      <c r="A8" s="34" t="n">
        <v>3</v>
      </c>
      <c r="B8" s="23" t="inlineStr">
        <is>
          <t>Digital Workplace &amp; DEX All-In-One</t>
        </is>
      </c>
      <c r="C8" s="25">
        <f>HYPERLINK("Digital_Workplace_and_DEX_All_In_One_Dashboard.xlsx", "Open Workbook ↗")</f>
        <v/>
      </c>
      <c r="D8" s="24" t="inlineStr">
        <is>
          <t>DEX Sentiment Score, VDI Latency, Microsoft 365 / Google Workspace</t>
        </is>
      </c>
      <c r="E8" s="35" t="inlineStr">
        <is>
          <t>88/100 DEX Score</t>
        </is>
      </c>
      <c r="F8" s="35" t="inlineStr">
        <is>
          <t>Zero Degradation</t>
        </is>
      </c>
    </row>
    <row r="9" ht="20" customHeight="1">
      <c r="A9" s="33" t="n">
        <v>4</v>
      </c>
      <c r="B9" s="26" t="inlineStr">
        <is>
          <t>Customer Experience &amp; Service Desk CX</t>
        </is>
      </c>
      <c r="C9" s="28">
        <f>HYPERLINK("Customer_Experience_and_Service_Desk_Operations_Dashboard.xlsx", "Open Workbook ↗")</f>
        <v/>
      </c>
      <c r="D9" s="27" t="inlineStr">
        <is>
          <t>First Contact Resolution (FCR), CSAT / NPS, Omnichannel Queues, AI Deflection</t>
        </is>
      </c>
      <c r="E9" s="36" t="inlineStr">
        <is>
          <t>92.5% FCR</t>
        </is>
      </c>
      <c r="F9" s="36" t="inlineStr">
        <is>
          <t>CSAT &gt; 4.8/5.0</t>
        </is>
      </c>
    </row>
    <row r="10" ht="20" customHeight="1">
      <c r="A10" s="34" t="n">
        <v>5</v>
      </c>
      <c r="B10" s="23" t="inlineStr">
        <is>
          <t>Enterprise Telecom &amp; Network Engineering</t>
        </is>
      </c>
      <c r="C10" s="25">
        <f>HYPERLINK("Enterprise_Telecom_and_Network_Engineering_Dashboard.xlsx", "Open Workbook ↗")</f>
        <v/>
      </c>
      <c r="D10" s="24" t="inlineStr">
        <is>
          <t>SD-WAN Backbone, Core BGP Routing, 5G Core Latency, Optical Transport DWDM</t>
        </is>
      </c>
      <c r="E10" s="35" t="inlineStr">
        <is>
          <t>99.999% High-Five</t>
        </is>
      </c>
      <c r="F10" s="35" t="inlineStr">
        <is>
          <t>Carrier Grade</t>
        </is>
      </c>
    </row>
    <row r="11" ht="20" customHeight="1">
      <c r="A11" s="33" t="n">
        <v>6</v>
      </c>
      <c r="B11" s="26" t="inlineStr">
        <is>
          <t>Industrial IoT &amp; Smart Facility OT</t>
        </is>
      </c>
      <c r="C11" s="28">
        <f>HYPERLINK("Industrial_IoT_and_Smart_Facility_OT_Dashboard.xlsx", "Open Workbook ↗")</f>
        <v/>
      </c>
      <c r="D11" s="27" t="inlineStr">
        <is>
          <t>HVAC Chiller PUE, Smart Meter Power Quality, Building BMS Telemetry, Gas Safety</t>
        </is>
      </c>
      <c r="E11" s="36" t="inlineStr">
        <is>
          <t>PUE 1.25 Target</t>
        </is>
      </c>
      <c r="F11" s="36" t="inlineStr">
        <is>
          <t>ISO 50001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96" customWidth="1" min="3" max="3"/>
    <col width="89" customWidth="1" min="4" max="4"/>
    <col width="26" customWidth="1" min="5" max="5"/>
    <col width="24" customWidth="1" min="6" max="6"/>
  </cols>
  <sheetData>
    <row r="1" ht="28" customHeight="1">
      <c r="A1" s="1" t="inlineStr">
        <is>
          <t>DOMAIN 2: CYBERSECURITY, ZERO TRUST, GRC &amp; PRIVACY</t>
        </is>
      </c>
    </row>
    <row r="2" ht="18" customHeight="1">
      <c r="A2" s="2" t="inlineStr">
        <is>
          <t>SOC Telemetry, Threat Hunting, CSPM Posture, IAM/PAM Vault, Audit Readiness &amp; UU PDP Compliance</t>
        </is>
      </c>
    </row>
    <row r="5">
      <c r="A5" s="20" t="inlineStr">
        <is>
          <t>No</t>
        </is>
      </c>
      <c r="B5" s="20" t="inlineStr">
        <is>
          <t>Discipline / Workbook</t>
        </is>
      </c>
      <c r="C5" s="20" t="inlineStr">
        <is>
          <t>File Link Launcher</t>
        </is>
      </c>
      <c r="D5" s="20" t="inlineStr">
        <is>
          <t>Key Modules</t>
        </is>
      </c>
      <c r="E5" s="20" t="inlineStr">
        <is>
          <t>Primary Security Metric</t>
        </is>
      </c>
      <c r="F5" s="20" t="inlineStr">
        <is>
          <t>Standard</t>
        </is>
      </c>
    </row>
    <row r="6" ht="20" customHeight="1">
      <c r="A6" s="34" t="n">
        <v>1</v>
      </c>
      <c r="B6" s="23" t="inlineStr">
        <is>
          <t>Cybersecurity &amp; SOC Operations All-In-One</t>
        </is>
      </c>
      <c r="C6" s="25">
        <f>HYPERLINK("Cybersecurity_All_In_One_Dashboard.xlsx", "Open Workbook ↗")</f>
        <v/>
      </c>
      <c r="D6" s="24" t="inlineStr">
        <is>
          <t>SIEM/SOAR Ingest, MITRE ATT&amp;CK Mapping, EDR Telemetry, Mean Time to Detect</t>
        </is>
      </c>
      <c r="E6" s="35" t="inlineStr">
        <is>
          <t>MTTD &lt; 8 Min</t>
        </is>
      </c>
      <c r="F6" s="35" t="inlineStr">
        <is>
          <t>NIST CSF / ISO 27001</t>
        </is>
      </c>
    </row>
    <row r="7" ht="20" customHeight="1">
      <c r="A7" s="33" t="n">
        <v>2</v>
      </c>
      <c r="B7" s="26" t="inlineStr">
        <is>
          <t>Cloud Security, CSPM &amp; DevSecOps</t>
        </is>
      </c>
      <c r="C7" s="28">
        <f>HYPERLINK("Cloud_Security_CSPM_and_DevSecOps_Dashboard.xlsx", "Open Workbook ↗")</f>
        <v/>
      </c>
      <c r="D7" s="27" t="inlineStr">
        <is>
          <t>Container Image CVE Scans, IaC Drift Detection, K8s Admission Controllers</t>
        </is>
      </c>
      <c r="E7" s="36" t="inlineStr">
        <is>
          <t>Zero Critical CVE</t>
        </is>
      </c>
      <c r="F7" s="36" t="inlineStr">
        <is>
          <t>CIS Benchmark / SOC 2</t>
        </is>
      </c>
    </row>
    <row r="8" ht="20" customHeight="1">
      <c r="A8" s="34" t="n">
        <v>3</v>
      </c>
      <c r="B8" s="23" t="inlineStr">
        <is>
          <t>Zero Trust IAM &amp; PAM Master</t>
        </is>
      </c>
      <c r="C8" s="25">
        <f>HYPERLINK("Zero_Trust_IAM_and_PAM_Master_Dashboard.xlsx", "Open Workbook ↗")</f>
        <v/>
      </c>
      <c r="D8" s="24" t="inlineStr">
        <is>
          <t>Privileged Session Recording, MFA FIDO2 Enforcement, Identity Governance IGA</t>
        </is>
      </c>
      <c r="E8" s="35" t="inlineStr">
        <is>
          <t>100% MFA Protected</t>
        </is>
      </c>
      <c r="F8" s="35" t="inlineStr">
        <is>
          <t>NIST SP 800-207</t>
        </is>
      </c>
    </row>
    <row r="9" ht="20" customHeight="1">
      <c r="A9" s="33" t="n">
        <v>4</v>
      </c>
      <c r="B9" s="26" t="inlineStr">
        <is>
          <t>Enterprise IT GRC &amp; Audit Readiness</t>
        </is>
      </c>
      <c r="C9" s="28">
        <f>HYPERLINK("Enterprise_IT_GRC_and_Audit_Readiness_Dashboard.xlsx", "Open Workbook ↗")</f>
        <v/>
      </c>
      <c r="D9" s="27" t="inlineStr">
        <is>
          <t>Continuous Control Monitoring (CCM), Vendor Third-Party Risk (TPRM), Audit Findings</t>
        </is>
      </c>
      <c r="E9" s="36" t="inlineStr">
        <is>
          <t>Zero High Findings</t>
        </is>
      </c>
      <c r="F9" s="36" t="inlineStr">
        <is>
          <t>ISO 27001 / COBIT</t>
        </is>
      </c>
    </row>
    <row r="10" ht="20" customHeight="1">
      <c r="A10" s="34" t="n">
        <v>5</v>
      </c>
      <c r="B10" s="23" t="inlineStr">
        <is>
          <t>Enterprise Data Privacy &amp; UU PDP</t>
        </is>
      </c>
      <c r="C10" s="25">
        <f>HYPERLINK("Enterprise_Data_Privacy_and_UU_PDP_Compliance_Dashboard.xlsx", "Open Workbook ↗")</f>
        <v/>
      </c>
      <c r="D10" s="24" t="inlineStr">
        <is>
          <t>Data Protection Impact (DPIA), RoPA Processing Register, Consent Ledger, DSAR SLA</t>
        </is>
      </c>
      <c r="E10" s="35" t="inlineStr">
        <is>
          <t>100% Compliant</t>
        </is>
      </c>
      <c r="F10" s="35" t="inlineStr">
        <is>
          <t>UU 27/2022 PDP</t>
        </is>
      </c>
    </row>
    <row r="11" ht="20" customHeight="1">
      <c r="A11" s="33" t="n">
        <v>6</v>
      </c>
      <c r="B11" s="26" t="inlineStr">
        <is>
          <t>Defense C4ISR &amp; Tactical Comms Readiness</t>
        </is>
      </c>
      <c r="C11" s="28">
        <f>HYPERLINK("Defense_C4ISR_and_Tactical_Comms_Dashboard.xlsx", "Open Workbook ↗")</f>
        <v/>
      </c>
      <c r="D11" s="27" t="inlineStr">
        <is>
          <t>Tactical Link 16 Latency, EW Anti-Jamming, AESA 3D Radar, MANET Edge Mesh, Crypto OTAR</t>
        </is>
      </c>
      <c r="E11" s="36" t="inlineStr">
        <is>
          <t>18ms Link16 Latency</t>
        </is>
      </c>
      <c r="F11" s="36" t="inlineStr">
        <is>
          <t>MIL-STD-188 / Link 16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90" customWidth="1" min="3" max="3"/>
    <col width="81" customWidth="1" min="4" max="4"/>
    <col width="22" customWidth="1" min="5" max="5"/>
    <col width="23" customWidth="1" min="6" max="6"/>
  </cols>
  <sheetData>
    <row r="1" ht="28" customHeight="1">
      <c r="A1" s="1" t="inlineStr">
        <is>
          <t>DOMAIN 3: ENTERPRISE DATA MESH, AI GOVERNANCE &amp; OPEN APIS</t>
        </is>
      </c>
    </row>
    <row r="2" ht="18" customHeight="1">
      <c r="A2" s="2" t="inlineStr">
        <is>
          <t>Data Products, Master Data MDM, BI Operations, GenAI Safety, Model Drift &amp; Open Banking Hub</t>
        </is>
      </c>
    </row>
    <row r="5">
      <c r="A5" s="20" t="inlineStr">
        <is>
          <t>No</t>
        </is>
      </c>
      <c r="B5" s="20" t="inlineStr">
        <is>
          <t>Discipline / Workbook</t>
        </is>
      </c>
      <c r="C5" s="20" t="inlineStr">
        <is>
          <t>File Link Launcher</t>
        </is>
      </c>
      <c r="D5" s="20" t="inlineStr">
        <is>
          <t>Key Modules</t>
        </is>
      </c>
      <c r="E5" s="20" t="inlineStr">
        <is>
          <t>Primary Data Metric</t>
        </is>
      </c>
      <c r="F5" s="20" t="inlineStr">
        <is>
          <t>Standard</t>
        </is>
      </c>
    </row>
    <row r="6" ht="20" customHeight="1">
      <c r="A6" s="34" t="n">
        <v>1</v>
      </c>
      <c r="B6" s="23" t="inlineStr">
        <is>
          <t>Enterprise Data Mesh &amp; MDM Operations</t>
        </is>
      </c>
      <c r="C6" s="25">
        <f>HYPERLINK("Enterprise_Data_Mesh_and_MDM_Operations_Dashboard.xlsx", "Open Workbook ↗")</f>
        <v/>
      </c>
      <c r="D6" s="24" t="inlineStr">
        <is>
          <t>Data Domain Contracts, Master Golden Records, Data Lineage, Schema Drift</t>
        </is>
      </c>
      <c r="E6" s="35" t="inlineStr">
        <is>
          <t>99.8% Data Accuracy</t>
        </is>
      </c>
      <c r="F6" s="35" t="inlineStr">
        <is>
          <t>DAMA DMBOK</t>
        </is>
      </c>
    </row>
    <row r="7" ht="20" customHeight="1">
      <c r="A7" s="33" t="n">
        <v>2</v>
      </c>
      <c r="B7" s="26" t="inlineStr">
        <is>
          <t>Enterprise Data &amp; BI Operations</t>
        </is>
      </c>
      <c r="C7" s="28">
        <f>HYPERLINK("Enterprise_Data_and_BI_Operations_Dashboard.xlsx", "Open Workbook ↗")</f>
        <v/>
      </c>
      <c r="D7" s="27" t="inlineStr">
        <is>
          <t>Data Pipeline ETL/ELT SLA, Snowflake / BigQuery FinOps, BI Dashboard Adoptions</t>
        </is>
      </c>
      <c r="E7" s="36" t="inlineStr">
        <is>
          <t>99.9% Pipeline Pass</t>
        </is>
      </c>
      <c r="F7" s="36" t="inlineStr">
        <is>
          <t>DataOps Standard</t>
        </is>
      </c>
    </row>
    <row r="8" ht="20" customHeight="1">
      <c r="A8" s="34" t="n">
        <v>3</v>
      </c>
      <c r="B8" s="23" t="inlineStr">
        <is>
          <t>Enterprise AI &amp; GenAI Governance</t>
        </is>
      </c>
      <c r="C8" s="25">
        <f>HYPERLINK("Enterprise_AI_and_GenAI_Governance_Dashboard.xlsx", "Open Workbook ↗")</f>
        <v/>
      </c>
      <c r="D8" s="24" t="inlineStr">
        <is>
          <t>LLM Prompt Injection Shield, Hallucination Guardrails, Model Drift Monitoring</t>
        </is>
      </c>
      <c r="E8" s="35" t="inlineStr">
        <is>
          <t>Zero High AI Risk</t>
        </is>
      </c>
      <c r="F8" s="35" t="inlineStr">
        <is>
          <t>NIST AI RMF / EU Act</t>
        </is>
      </c>
    </row>
    <row r="9" ht="20" customHeight="1">
      <c r="A9" s="33" t="n">
        <v>4</v>
      </c>
      <c r="B9" s="26" t="inlineStr">
        <is>
          <t>Enterprise API Economy &amp; Open Banking</t>
        </is>
      </c>
      <c r="C9" s="28">
        <f>HYPERLINK("Enterprise_API_Economy_and_Open_Banking_Dashboard.xlsx", "Open Workbook ↗")</f>
        <v/>
      </c>
      <c r="D9" s="27" t="inlineStr">
        <is>
          <t>BI-SNAP Banking Gateways, API Latency p99, Rate-Limiting, Partner Sandbox</t>
        </is>
      </c>
      <c r="E9" s="36" t="inlineStr">
        <is>
          <t>100% BI-SNAP Pass</t>
        </is>
      </c>
      <c r="F9" s="36" t="inlineStr">
        <is>
          <t>Bank Indonesia SNAP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94" customWidth="1" min="3" max="3"/>
    <col width="89" customWidth="1" min="4" max="4"/>
    <col width="29" customWidth="1" min="5" max="5"/>
    <col width="23" customWidth="1" min="6" max="6"/>
  </cols>
  <sheetData>
    <row r="1" ht="28" customHeight="1">
      <c r="A1" s="1" t="inlineStr">
        <is>
          <t>DOMAIN 4: SOFTWARE ENGINEERING, ARCHITECTURE &amp; DELIVERY</t>
        </is>
      </c>
    </row>
    <row r="2" ht="18" customHeight="1">
      <c r="A2" s="2" t="inlineStr">
        <is>
          <t>DORA DevOps, Microservices Modernization, Quality Engineering (QE), Product PLG, PMO &amp; Talent</t>
        </is>
      </c>
    </row>
    <row r="5">
      <c r="A5" s="20" t="inlineStr">
        <is>
          <t>No</t>
        </is>
      </c>
      <c r="B5" s="20" t="inlineStr">
        <is>
          <t>Discipline / Workbook</t>
        </is>
      </c>
      <c r="C5" s="20" t="inlineStr">
        <is>
          <t>File Link Launcher</t>
        </is>
      </c>
      <c r="D5" s="20" t="inlineStr">
        <is>
          <t>Key Modules</t>
        </is>
      </c>
      <c r="E5" s="20" t="inlineStr">
        <is>
          <t>Primary Engineering Metric</t>
        </is>
      </c>
      <c r="F5" s="20" t="inlineStr">
        <is>
          <t>Standard</t>
        </is>
      </c>
    </row>
    <row r="6" ht="20" customHeight="1">
      <c r="A6" s="34" t="n">
        <v>1</v>
      </c>
      <c r="B6" s="23" t="inlineStr">
        <is>
          <t>Software Engineering &amp; DevOps All-In-One</t>
        </is>
      </c>
      <c r="C6" s="25">
        <f>HYPERLINK("Software_Engineering_and_DevOps_All_In_One_Dashboard.xlsx", "Open Workbook ↗")</f>
        <v/>
      </c>
      <c r="D6" s="24" t="inlineStr">
        <is>
          <t>DORA 4 Metrics, CI/CD Pipeline Throughput, Code Coverage, Lead Time for Changes</t>
        </is>
      </c>
      <c r="E6" s="35" t="inlineStr">
        <is>
          <t>Elite DORA Status</t>
        </is>
      </c>
      <c r="F6" s="35" t="inlineStr">
        <is>
          <t>DORA / SPACE</t>
        </is>
      </c>
    </row>
    <row r="7" ht="20" customHeight="1">
      <c r="A7" s="33" t="n">
        <v>2</v>
      </c>
      <c r="B7" s="26" t="inlineStr">
        <is>
          <t>Enterprise Architecture &amp; Modernization</t>
        </is>
      </c>
      <c r="C7" s="28">
        <f>HYPERLINK("Enterprise_Architecture_and_Modernization_Dashboard.xlsx", "Open Workbook ↗")</f>
        <v/>
      </c>
      <c r="D7" s="27" t="inlineStr">
        <is>
          <t>Legacy Monolith Decoupling, Technical Debt Sizing, Application Modernization Index</t>
        </is>
      </c>
      <c r="E7" s="36" t="inlineStr">
        <is>
          <t>78% Microservices</t>
        </is>
      </c>
      <c r="F7" s="36" t="inlineStr">
        <is>
          <t>TOGAF Standard</t>
        </is>
      </c>
    </row>
    <row r="8" ht="20" customHeight="1">
      <c r="A8" s="34" t="n">
        <v>3</v>
      </c>
      <c r="B8" s="23" t="inlineStr">
        <is>
          <t>Enterprise Quality Engineering &amp; QA</t>
        </is>
      </c>
      <c r="C8" s="25">
        <f>HYPERLINK("Enterprise_Quality_Engineering_and_QA_Dashboard.xlsx", "Open Workbook ↗")</f>
        <v/>
      </c>
      <c r="D8" s="24" t="inlineStr">
        <is>
          <t>Test Automation Pyramid, Flaky Test Elimination, Defect Escape Ratio (DER)</t>
        </is>
      </c>
      <c r="E8" s="35" t="inlineStr">
        <is>
          <t>94.5% Auto Test</t>
        </is>
      </c>
      <c r="F8" s="35" t="inlineStr">
        <is>
          <t>ISTQB / Shift-Left</t>
        </is>
      </c>
    </row>
    <row r="9" ht="20" customHeight="1">
      <c r="A9" s="33" t="n">
        <v>4</v>
      </c>
      <c r="B9" s="26" t="inlineStr">
        <is>
          <t>Digital Product Management &amp; PLG</t>
        </is>
      </c>
      <c r="C9" s="28">
        <f>HYPERLINK("Digital_Product_Management_and_PLG_Dashboard.xlsx", "Open Workbook ↗")</f>
        <v/>
      </c>
      <c r="D9" s="27" t="inlineStr">
        <is>
          <t>Product-Led Growth (PLG), Feature Adoption, Aha! Time-to-Value, Cohort Retention</t>
        </is>
      </c>
      <c r="E9" s="36" t="inlineStr">
        <is>
          <t>42% Feature Adop</t>
        </is>
      </c>
      <c r="F9" s="36" t="inlineStr">
        <is>
          <t>PLG Benchmark</t>
        </is>
      </c>
    </row>
    <row r="10" ht="20" customHeight="1">
      <c r="A10" s="34" t="n">
        <v>5</v>
      </c>
      <c r="B10" s="23" t="inlineStr">
        <is>
          <t>IT PMO &amp; Portfolio Delivery</t>
        </is>
      </c>
      <c r="C10" s="25">
        <f>HYPERLINK("IT_PMO_and_Portfolio_Delivery_All_In_One_Dashboard.xlsx", "Open Workbook ↗")</f>
        <v/>
      </c>
      <c r="D10" s="24" t="inlineStr">
        <is>
          <t>Earned Value Management (EVM), Milestone On-Time %, Project Cost Variance (CV)</t>
        </is>
      </c>
      <c r="E10" s="35" t="inlineStr">
        <is>
          <t>94% On-Budget</t>
        </is>
      </c>
      <c r="F10" s="35" t="inlineStr">
        <is>
          <t>PMI PMBOK</t>
        </is>
      </c>
    </row>
    <row r="11" ht="20" customHeight="1">
      <c r="A11" s="33" t="n">
        <v>6</v>
      </c>
      <c r="B11" s="26" t="inlineStr">
        <is>
          <t>Tech Talent &amp; Capacity Planning</t>
        </is>
      </c>
      <c r="C11" s="28">
        <f>HYPERLINK("Tech_Talent_and_Engineering_Capacity_Dashboard.xlsx", "Open Workbook ↗")</f>
        <v/>
      </c>
      <c r="D11" s="27" t="inlineStr">
        <is>
          <t>Engineering Squad Utilization, Skills Matrix, Regrettable Attrition %, Hiring Velocity</t>
        </is>
      </c>
      <c r="E11" s="36" t="inlineStr">
        <is>
          <t>85% Target Cap</t>
        </is>
      </c>
      <c r="F11" s="36" t="inlineStr">
        <is>
          <t>HR Tech Benchmark</t>
        </is>
      </c>
    </row>
    <row r="12" ht="20" customHeight="1">
      <c r="A12" s="34" t="n">
        <v>7</v>
      </c>
      <c r="B12" s="23" t="inlineStr">
        <is>
          <t>Autonomous Robotics AMR &amp; Warehouse AGV</t>
        </is>
      </c>
      <c r="C12" s="25">
        <f>HYPERLINK("Autonomous_Robotics_AMR_and_Warehouse_AGV_Dashboard.xlsx", "Open Workbook ↗")</f>
        <v/>
      </c>
      <c r="D12" s="24" t="inlineStr">
        <is>
          <t>AMR Fleet Dispatch, LiDAR SLAM Accuracy, Battery Fast-Docking, Safety ISO 3691-4</t>
        </is>
      </c>
      <c r="E12" s="35" t="inlineStr">
        <is>
          <t>99.6% Mission Pass</t>
        </is>
      </c>
      <c r="F12" s="35" t="inlineStr">
        <is>
          <t>ISO 3691-4 / RIA</t>
        </is>
      </c>
    </row>
    <row r="13" ht="20" customHeight="1">
      <c r="A13" s="33" t="n">
        <v>8</v>
      </c>
      <c r="B13" s="26" t="inlineStr">
        <is>
          <t>Semiconductor Fab Cleanroom &amp; Wafer Yield</t>
        </is>
      </c>
      <c r="C13" s="28">
        <f>HYPERLINK("Semiconductor_Fab_Cleanroom_and_Wafer_Yield_Dashboard.xlsx", "Open Workbook ↗")</f>
        <v/>
      </c>
      <c r="D13" s="27" t="inlineStr">
        <is>
          <t>3nm GAA Wafer Yield, ISO Class 1 Particle Density, EUV Scanner OEE, CMP Defect Density</t>
        </is>
      </c>
      <c r="E13" s="36" t="inlineStr">
        <is>
          <t>94.6% Prime Yield</t>
        </is>
      </c>
      <c r="F13" s="36" t="inlineStr">
        <is>
          <t>SEMI / ISO Class 1</t>
        </is>
      </c>
    </row>
    <row r="14" ht="20" customHeight="1">
      <c r="A14" s="34" t="n">
        <v>9</v>
      </c>
      <c r="B14" s="23" t="inlineStr">
        <is>
          <t>EV Battery Cell Manufacturing Gigafactory</t>
        </is>
      </c>
      <c r="C14" s="25">
        <f>HYPERLINK("EV_Battery_Cell_Manufacturing_Gigafactory_Dashboard.xlsx", "Open Workbook ↗")</f>
        <v/>
      </c>
      <c r="D14" s="24" t="inlineStr">
        <is>
          <t>Electrode Coating Accuracy, Formation SEI Cycle, Dry Room Dew Point, Thermal Safety</t>
        </is>
      </c>
      <c r="E14" s="35" t="inlineStr">
        <is>
          <t>98.9% Formation Yld</t>
        </is>
      </c>
      <c r="F14" s="35" t="inlineStr">
        <is>
          <t>UN 38.3 / USABC</t>
        </is>
      </c>
    </row>
    <row r="15" ht="20" customHeight="1">
      <c r="A15" s="33" t="n">
        <v>10</v>
      </c>
      <c r="B15" s="26" t="inlineStr">
        <is>
          <t>Digital Twin BIM &amp; Mega Construction</t>
        </is>
      </c>
      <c r="C15" s="28">
        <f>HYPERLINK("Digital_Twin_BIM_and_Mega_Construction_Dashboard.xlsx", "Open Workbook ↗")</f>
        <v/>
      </c>
      <c r="D15" s="27" t="inlineStr">
        <is>
          <t>BIM 4D Schedule EVM, LiDAR Drone Point Cloud, IoT Concrete Curing, 3D Clash Detection</t>
        </is>
      </c>
      <c r="E15" s="36" t="inlineStr">
        <is>
          <t>1.04 CPI / 1.02 SPI</t>
        </is>
      </c>
      <c r="F15" s="36" t="inlineStr">
        <is>
          <t>ISO 19650 BIM / LEED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5" customWidth="1" min="2" max="2"/>
    <col width="94" customWidth="1" min="3" max="3"/>
    <col width="84" customWidth="1" min="4" max="4"/>
    <col width="25" customWidth="1" min="5" max="5"/>
    <col width="20" customWidth="1" min="6" max="6"/>
  </cols>
  <sheetData>
    <row r="1" ht="28" customHeight="1">
      <c r="A1" s="1" t="inlineStr">
        <is>
          <t>DOMAIN 5: FINANCE ERP, PROCUREMENT FINOPS &amp; STRATEGY</t>
        </is>
      </c>
    </row>
    <row r="2" ht="18" customHeight="1">
      <c r="A2" s="2" t="inlineStr">
        <is>
          <t>Core Banking Transactions, FinTech Fraud AML, SaaS FinOps, M&amp;A Tech Carveout &amp; Green IT Carbon</t>
        </is>
      </c>
    </row>
    <row r="5">
      <c r="A5" s="20" t="inlineStr">
        <is>
          <t>No</t>
        </is>
      </c>
      <c r="B5" s="20" t="inlineStr">
        <is>
          <t>Discipline / Workbook</t>
        </is>
      </c>
      <c r="C5" s="20" t="inlineStr">
        <is>
          <t>File Link Launcher</t>
        </is>
      </c>
      <c r="D5" s="20" t="inlineStr">
        <is>
          <t>Key Modules</t>
        </is>
      </c>
      <c r="E5" s="20" t="inlineStr">
        <is>
          <t>Primary Finance Metric</t>
        </is>
      </c>
      <c r="F5" s="20" t="inlineStr">
        <is>
          <t>Standard</t>
        </is>
      </c>
    </row>
    <row r="6" ht="20" customHeight="1">
      <c r="A6" s="34" t="n">
        <v>1</v>
      </c>
      <c r="B6" s="23" t="inlineStr">
        <is>
          <t>Enterprise ERP &amp; Core Banking Operations</t>
        </is>
      </c>
      <c r="C6" s="25">
        <f>HYPERLINK("Enterprise_ERP_and_Core_Banking_Operations_Dashboard.xlsx", "Open Workbook ↗")</f>
        <v/>
      </c>
      <c r="D6" s="24" t="inlineStr">
        <is>
          <t>EOD Batch Processing, GL Reconciliation, Core Banking E-Channel Latency</t>
        </is>
      </c>
      <c r="E6" s="35" t="inlineStr">
        <is>
          <t>100% Reconciled</t>
        </is>
      </c>
      <c r="F6" s="35" t="inlineStr">
        <is>
          <t>OJK POJK 38</t>
        </is>
      </c>
    </row>
    <row r="7" ht="20" customHeight="1">
      <c r="A7" s="33" t="n">
        <v>2</v>
      </c>
      <c r="B7" s="26" t="inlineStr">
        <is>
          <t>IT Procurement &amp; FinOps All-In-One</t>
        </is>
      </c>
      <c r="C7" s="28">
        <f>HYPERLINK("IT_Procurement_and_FinOps_All_In_One_Dashboard.xlsx", "Open Workbook ↗")</f>
        <v/>
      </c>
      <c r="D7" s="27" t="inlineStr">
        <is>
          <t>Cloud Unit Economics, SaaS License Optimization, Vendor Cost Avoidance</t>
        </is>
      </c>
      <c r="E7" s="36" t="inlineStr">
        <is>
          <t>$1.8M Saved/Yr</t>
        </is>
      </c>
      <c r="F7" s="36" t="inlineStr">
        <is>
          <t>FinOps Foundation</t>
        </is>
      </c>
    </row>
    <row r="8" ht="20" customHeight="1">
      <c r="A8" s="34" t="n">
        <v>3</v>
      </c>
      <c r="B8" s="23" t="inlineStr">
        <is>
          <t>FinTech Fraud Prevention &amp; AML</t>
        </is>
      </c>
      <c r="C8" s="25">
        <f>HYPERLINK("FinTech_Fraud_Prevention_and_AML_Dashboard.xlsx", "Open Workbook ↗")</f>
        <v/>
      </c>
      <c r="D8" s="24" t="inlineStr">
        <is>
          <t>Real-Time Transaction Fraud Rules, AML Watchlist Screening, Suspicious Reports</t>
        </is>
      </c>
      <c r="E8" s="35" t="inlineStr">
        <is>
          <t>0.008% Fraud Loss</t>
        </is>
      </c>
      <c r="F8" s="35" t="inlineStr">
        <is>
          <t>PPATK / FATF</t>
        </is>
      </c>
    </row>
    <row r="9" ht="20" customHeight="1">
      <c r="A9" s="33" t="n">
        <v>4</v>
      </c>
      <c r="B9" s="26" t="inlineStr">
        <is>
          <t>Enterprise M&amp;A Tech Integration &amp; Carveout</t>
        </is>
      </c>
      <c r="C9" s="28">
        <f>HYPERLINK("Enterprise_MA_Tech_Integration_and_Carveout_Dashboard.xlsx", "Open Workbook ↗")</f>
        <v/>
      </c>
      <c r="D9" s="27" t="inlineStr">
        <is>
          <t>TSA Exit Tracking, Day-1 System Cutover, Active Directory Migration Synergies</t>
        </is>
      </c>
      <c r="E9" s="36" t="inlineStr">
        <is>
          <t>96% TSA On-Time</t>
        </is>
      </c>
      <c r="F9" s="36" t="inlineStr">
        <is>
          <t>M&amp;A Playbook</t>
        </is>
      </c>
    </row>
    <row r="10" ht="20" customHeight="1">
      <c r="A10" s="34" t="n">
        <v>5</v>
      </c>
      <c r="B10" s="23" t="inlineStr">
        <is>
          <t>Enterprise BCM &amp; Disaster Recovery Command</t>
        </is>
      </c>
      <c r="C10" s="25">
        <f>HYPERLINK("Enterprise_BCM_and_Crisis_Disaster_Command_Dashboard.xlsx", "Open Workbook ↗")</f>
        <v/>
      </c>
      <c r="D10" s="24" t="inlineStr">
        <is>
          <t>Business Impact Analysis (BIA), Critical RTO/RPO Drills, Cyber Resilience Command</t>
        </is>
      </c>
      <c r="E10" s="35" t="inlineStr">
        <is>
          <t>RTO &lt; 15 Min</t>
        </is>
      </c>
      <c r="F10" s="35" t="inlineStr">
        <is>
          <t>ISO 22301 BCM</t>
        </is>
      </c>
    </row>
    <row r="11" ht="20" customHeight="1">
      <c r="A11" s="33" t="n">
        <v>6</v>
      </c>
      <c r="B11" s="26" t="inlineStr">
        <is>
          <t>Enterprise Green IT &amp; Carbon ESG</t>
        </is>
      </c>
      <c r="C11" s="28">
        <f>HYPERLINK("Enterprise_Green_IT_and_Carbon_ESG_Dashboard.xlsx", "Open Workbook ↗")</f>
        <v/>
      </c>
      <c r="D11" s="27" t="inlineStr">
        <is>
          <t>Data Center PUE, Cloud Carbon Footprint Scope 1-3, E-Waste Circular Recycling</t>
        </is>
      </c>
      <c r="E11" s="36" t="inlineStr">
        <is>
          <t>Net-Zero Pathway</t>
        </is>
      </c>
      <c r="F11" s="36" t="inlineStr">
        <is>
          <t>GHG Protocol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3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48" customWidth="1" min="3" max="3"/>
    <col width="97" customWidth="1" min="4" max="4"/>
    <col width="37" customWidth="1" min="5" max="5"/>
    <col width="26" customWidth="1" min="6" max="6"/>
  </cols>
  <sheetData>
    <row r="1" ht="28" customHeight="1">
      <c r="A1" s="1" t="inlineStr">
        <is>
          <t>DOMAIN 6: SPECIALIZED MISSION-CRITICAL INDUSTRY VERTICALS</t>
        </is>
      </c>
    </row>
    <row r="2" ht="18" customHeight="1">
      <c r="A2" s="2" t="inlineStr">
        <is>
          <t>GovTech, Energy, Telematics, Hotel PMS, EdTech, Mining, Aviation, Pharma, Media, Healthcare, Retail</t>
        </is>
      </c>
    </row>
    <row r="5">
      <c r="A5" s="20" t="inlineStr">
        <is>
          <t>No</t>
        </is>
      </c>
      <c r="B5" s="20" t="inlineStr">
        <is>
          <t>Industry Vertical</t>
        </is>
      </c>
      <c r="C5" s="20" t="inlineStr">
        <is>
          <t>Discipline / Workbook</t>
        </is>
      </c>
      <c r="D5" s="20" t="inlineStr">
        <is>
          <t>File Link Launcher</t>
        </is>
      </c>
      <c r="E5" s="20" t="inlineStr">
        <is>
          <t>Key Specialized Operational Metric</t>
        </is>
      </c>
      <c r="F5" s="20" t="inlineStr">
        <is>
          <t>Statutory Standard</t>
        </is>
      </c>
    </row>
    <row r="6" ht="20" customHeight="1">
      <c r="A6" s="34" t="n">
        <v>1</v>
      </c>
      <c r="B6" s="23" t="inlineStr">
        <is>
          <t>Public Sector &amp; Smart City</t>
        </is>
      </c>
      <c r="C6" s="23" t="inlineStr">
        <is>
          <t>GovTech Smart City &amp; SPBE Command</t>
        </is>
      </c>
      <c r="D6" s="25">
        <f>HYPERLINK("GovTech_Smart_City_and_SPBE_Public_Service_Dashboard.xlsx", "Open Workbook ↗")</f>
        <v/>
      </c>
      <c r="E6" s="35" t="inlineStr">
        <is>
          <t>Indeks SPBE 4.25 (Sangat Baik)</t>
        </is>
      </c>
      <c r="F6" s="35" t="inlineStr">
        <is>
          <t>KemenPAN-RB / SPBE</t>
        </is>
      </c>
    </row>
    <row r="7" ht="20" customHeight="1">
      <c r="A7" s="33" t="n">
        <v>2</v>
      </c>
      <c r="B7" s="26" t="inlineStr">
        <is>
          <t>Energy, Power &amp; Utilities</t>
        </is>
      </c>
      <c r="C7" s="26" t="inlineStr">
        <is>
          <t>Energy, Smart Grid &amp; Utility SCADA</t>
        </is>
      </c>
      <c r="D7" s="28">
        <f>HYPERLINK("Energy_Smart_Grid_and_Utility_SCADA_Dashboard.xlsx", "Open Workbook ↗")</f>
        <v/>
      </c>
      <c r="E7" s="36" t="inlineStr">
        <is>
          <t>SAIDI &lt; 85 Min / AMI 99.8%</t>
        </is>
      </c>
      <c r="F7" s="36" t="inlineStr">
        <is>
          <t>NERC CIP / ESDM</t>
        </is>
      </c>
    </row>
    <row r="8" ht="20" customHeight="1">
      <c r="A8" s="34" t="n">
        <v>3</v>
      </c>
      <c r="B8" s="23" t="inlineStr">
        <is>
          <t>Automotive &amp; Connected IoT</t>
        </is>
      </c>
      <c r="C8" s="23" t="inlineStr">
        <is>
          <t>Connected Vehicle &amp; Fleet Telematics IoT</t>
        </is>
      </c>
      <c r="D8" s="25">
        <f>HYPERLINK("Connected_Vehicle_and_Fleet_Telematics_Dashboard.xlsx", "Open Workbook ↗")</f>
        <v/>
      </c>
      <c r="E8" s="35" t="inlineStr">
        <is>
          <t>EV Battery SoH 96.5% / FOTA 99.8%</t>
        </is>
      </c>
      <c r="F8" s="35" t="inlineStr">
        <is>
          <t>ISO 26262 / Telematics</t>
        </is>
      </c>
    </row>
    <row r="9" ht="20" customHeight="1">
      <c r="A9" s="33" t="n">
        <v>4</v>
      </c>
      <c r="B9" s="26" t="inlineStr">
        <is>
          <t>Hospitality &amp; Travel Tech</t>
        </is>
      </c>
      <c r="C9" s="26" t="inlineStr">
        <is>
          <t>Hospitality Hotel PMS &amp; Travel Tech</t>
        </is>
      </c>
      <c r="D9" s="28">
        <f>HYPERLINK("Hospitality_Hotel_PMS_and_Travel_Tech_Dashboard.xlsx", "Open Workbook ↗")</f>
        <v/>
      </c>
      <c r="E9" s="36" t="inlineStr">
        <is>
          <t>RevPAR IDR 1.25M / ADR 98.4%</t>
        </is>
      </c>
      <c r="F9" s="36" t="inlineStr">
        <is>
          <t>STR Global / PCI DSS</t>
        </is>
      </c>
    </row>
    <row r="10" ht="20" customHeight="1">
      <c r="A10" s="34" t="n">
        <v>5</v>
      </c>
      <c r="B10" s="23" t="inlineStr">
        <is>
          <t>Higher Education &amp; EdTech</t>
        </is>
      </c>
      <c r="C10" s="23" t="inlineStr">
        <is>
          <t>Enterprise EdTech &amp; Campus LMS Operations</t>
        </is>
      </c>
      <c r="D10" s="25">
        <f>HYPERLINK("Enterprise_EdTech_and_Campus_LMS_Operations_Dashboard.xlsx", "Open Workbook ↗")</f>
        <v/>
      </c>
      <c r="E10" s="35" t="inlineStr">
        <is>
          <t>PDDikti Sync 99.7% / CBT 99.5%</t>
        </is>
      </c>
      <c r="F10" s="35" t="inlineStr">
        <is>
          <t>Kemendikbud / BAN-PT</t>
        </is>
      </c>
    </row>
    <row r="11" ht="20" customHeight="1">
      <c r="A11" s="33" t="n">
        <v>6</v>
      </c>
      <c r="B11" s="26" t="inlineStr">
        <is>
          <t>Heavy Mining &amp; Hydrocarbons</t>
        </is>
      </c>
      <c r="C11" s="26" t="inlineStr">
        <is>
          <t>Mining, Oil &amp; Gas SCADA Telemetry</t>
        </is>
      </c>
      <c r="D11" s="28">
        <f>HYPERLINK("Mining_Oil_Gas_Safety_and_SCADA_Telemetry_Dashboard.xlsx", "Open Workbook ↗")</f>
        <v/>
      </c>
      <c r="E11" s="36" t="inlineStr">
        <is>
          <t>LTIFR 0.00 / TSF Dam FoS 1.84</t>
        </is>
      </c>
      <c r="F11" s="36" t="inlineStr">
        <is>
          <t>Ditjen Minerba / GISTM</t>
        </is>
      </c>
    </row>
    <row r="12" ht="20" customHeight="1">
      <c r="A12" s="34" t="n">
        <v>7</v>
      </c>
      <c r="B12" s="23" t="inlineStr">
        <is>
          <t>Commercial Aviation &amp; Hub</t>
        </is>
      </c>
      <c r="C12" s="23" t="inlineStr">
        <is>
          <t>Aviation, Airline OCC &amp; Airport Operations</t>
        </is>
      </c>
      <c r="D12" s="25">
        <f>HYPERLINK("Aviation_Airline_OCC_and_Airport_Operations_Dashboard.xlsx", "Open Workbook ↗")</f>
        <v/>
      </c>
      <c r="E12" s="35" t="inlineStr">
        <is>
          <t>OTP D15 93.8% / Dispatch 99.4%</t>
        </is>
      </c>
      <c r="F12" s="35" t="inlineStr">
        <is>
          <t>ICAO / DGCA CASR 121</t>
        </is>
      </c>
    </row>
    <row r="13" ht="20" customHeight="1">
      <c r="A13" s="33" t="n">
        <v>8</v>
      </c>
      <c r="B13" s="26" t="inlineStr">
        <is>
          <t>Biopharma &amp; Life Sciences</t>
        </is>
      </c>
      <c r="C13" s="26" t="inlineStr">
        <is>
          <t>Pharma, Biotech GMP &amp; Clinical Trial</t>
        </is>
      </c>
      <c r="D13" s="28">
        <f>HYPERLINK("Pharma_Biotech_GMP_and_Clinical_Trial_Dashboard.xlsx", "Open Workbook ↗")</f>
        <v/>
      </c>
      <c r="E13" s="36" t="inlineStr">
        <is>
          <t>First-Pass 99.8% / WFI TOC 28ppb</t>
        </is>
      </c>
      <c r="F13" s="36" t="inlineStr">
        <is>
          <t>BPOM GMP / 21 CFR 11</t>
        </is>
      </c>
    </row>
    <row r="14" ht="20" customHeight="1">
      <c r="A14" s="34" t="n">
        <v>9</v>
      </c>
      <c r="B14" s="23" t="inlineStr">
        <is>
          <t>Digital OTT &amp; Video Media</t>
        </is>
      </c>
      <c r="C14" s="23" t="inlineStr">
        <is>
          <t>Media OTT Streaming &amp; Digital CMS</t>
        </is>
      </c>
      <c r="D14" s="25">
        <f>HYPERLINK("Media_OTT_Streaming_and_Digital_Content_Dashboard.xlsx", "Open Workbook ↗")</f>
        <v/>
      </c>
      <c r="E14" s="35" t="inlineStr">
        <is>
          <t>Rebuffer 0.22% / CDN 98.5% Hit</t>
        </is>
      </c>
      <c r="F14" s="35" t="inlineStr">
        <is>
          <t>Conviva QoE / DRM</t>
        </is>
      </c>
    </row>
    <row r="15" ht="20" customHeight="1">
      <c r="A15" s="33" t="n">
        <v>10</v>
      </c>
      <c r="B15" s="26" t="inlineStr">
        <is>
          <t>Healthcare &amp; Hospitals</t>
        </is>
      </c>
      <c r="C15" s="26" t="inlineStr">
        <is>
          <t>Enterprise Healthcare IT &amp; SATUSEHAT</t>
        </is>
      </c>
      <c r="D15" s="28">
        <f>HYPERLINK("Enterprise_Healthcare_IT_and_SATUSEHAT_Dashboard.xlsx", "Open Workbook ↗")</f>
        <v/>
      </c>
      <c r="E15" s="36" t="inlineStr">
        <is>
          <t>SATUSEHAT Sync 99.8% / HL7 FHIR</t>
        </is>
      </c>
      <c r="F15" s="36" t="inlineStr">
        <is>
          <t>Permenkes 24/2022</t>
        </is>
      </c>
    </row>
    <row r="16" ht="20" customHeight="1">
      <c r="A16" s="34" t="n">
        <v>11</v>
      </c>
      <c r="B16" s="23" t="inlineStr">
        <is>
          <t>Supply Chain &amp; Freight</t>
        </is>
      </c>
      <c r="C16" s="23" t="inlineStr">
        <is>
          <t>Enterprise Supply Chain &amp; Logistics IT</t>
        </is>
      </c>
      <c r="D16" s="25">
        <f>HYPERLINK("Enterprise_Supply_Chain_and_Logistics_IT_Dashboard.xlsx", "Open Workbook ↗")</f>
        <v/>
      </c>
      <c r="E16" s="35" t="inlineStr">
        <is>
          <t>OTIF Delivery 96.8% / WMS Accuracy</t>
        </is>
      </c>
      <c r="F16" s="35" t="inlineStr">
        <is>
          <t>GS1 / Supply Chain</t>
        </is>
      </c>
    </row>
    <row r="17" ht="20" customHeight="1">
      <c r="A17" s="33" t="n">
        <v>12</v>
      </c>
      <c r="B17" s="26" t="inlineStr">
        <is>
          <t>Retail &amp; Omnichannel POS</t>
        </is>
      </c>
      <c r="C17" s="26" t="inlineStr">
        <is>
          <t>Enterprise Omnichannel Retail &amp; POS</t>
        </is>
      </c>
      <c r="D17" s="28">
        <f>HYPERLINK("Enterprise_Omnichannel_Retail_and_POS_Dashboard.xlsx", "Open Workbook ↗")</f>
        <v/>
      </c>
      <c r="E17" s="36" t="inlineStr">
        <is>
          <t>POS Offline Sync 100% / QRIS SLA</t>
        </is>
      </c>
      <c r="F17" s="36" t="inlineStr">
        <is>
          <t>PCI DSS / BI QRIS</t>
        </is>
      </c>
    </row>
    <row r="18" ht="20" customHeight="1">
      <c r="A18" s="34" t="n">
        <v>13</v>
      </c>
      <c r="B18" s="23" t="inlineStr">
        <is>
          <t>Corporate Innovation &amp; Labs</t>
        </is>
      </c>
      <c r="C18" s="23" t="inlineStr">
        <is>
          <t>Digital Innovation &amp; Corporate R&amp;D</t>
        </is>
      </c>
      <c r="D18" s="25">
        <f>HYPERLINK("Digital_Innovation_and_Corporate_RnD_Dashboard.xlsx", "Open Workbook ↗")</f>
        <v/>
      </c>
      <c r="E18" s="35" t="inlineStr">
        <is>
          <t>Innovation Pipeline ROI 2.8x</t>
        </is>
      </c>
      <c r="F18" s="35" t="inlineStr">
        <is>
          <t>ISO 56002</t>
        </is>
      </c>
    </row>
    <row r="19" ht="20" customHeight="1">
      <c r="A19" s="33" t="n">
        <v>14</v>
      </c>
      <c r="B19" s="26" t="inlineStr">
        <is>
          <t>Space Systems &amp; Orbital Ops</t>
        </is>
      </c>
      <c r="C19" s="26" t="inlineStr">
        <is>
          <t>SpaceTech Satellite Ground Station &amp; Orbital</t>
        </is>
      </c>
      <c r="D19" s="28">
        <f>HYPERLINK("SpaceTech_Satellite_Ground_Station_and_Orbital_Dashboard.xlsx", "Open Workbook ↗")</f>
        <v/>
      </c>
      <c r="E19" s="36" t="inlineStr">
        <is>
          <t>99.82% Contact Pass / 12.4 Gbps</t>
        </is>
      </c>
      <c r="F19" s="36" t="inlineStr">
        <is>
          <t>ITU / ISO 24113</t>
        </is>
      </c>
    </row>
    <row r="20" ht="20" customHeight="1">
      <c r="A20" s="34" t="n">
        <v>15</v>
      </c>
      <c r="B20" s="23" t="inlineStr">
        <is>
          <t>Precision Agri &amp; Soil IoT</t>
        </is>
      </c>
      <c r="C20" s="23" t="inlineStr">
        <is>
          <t>AgriTech, Precision Farming &amp; IoT Soil</t>
        </is>
      </c>
      <c r="D20" s="25">
        <f>HYPERLINK("AgriTech_Precision_Farming_and_IoT_Soil_Dashboard.xlsx", "Open Workbook ↗")</f>
        <v/>
      </c>
      <c r="E20" s="35" t="inlineStr">
        <is>
          <t>0.82 NDVI Vigor / -34% Water Use</t>
        </is>
      </c>
      <c r="F20" s="35" t="inlineStr">
        <is>
          <t>GlobalG.A.P / ESG Water</t>
        </is>
      </c>
    </row>
    <row r="21" ht="20" customHeight="1">
      <c r="A21" s="33" t="n">
        <v>16</v>
      </c>
      <c r="B21" s="26" t="inlineStr">
        <is>
          <t>Maritime Shipping &amp; Ports</t>
        </is>
      </c>
      <c r="C21" s="26" t="inlineStr">
        <is>
          <t>Maritime Port Terminal &amp; Container Vessel Ops</t>
        </is>
      </c>
      <c r="D21" s="28">
        <f>HYPERLINK("Maritime_Port_Terminal_and_Container_Vessel_Dashboard.xlsx", "Open Workbook ↗")</f>
        <v/>
      </c>
      <c r="E21" s="36" t="inlineStr">
        <is>
          <t>34.2 Crane GMPH / 18.4h Turnaround</t>
        </is>
      </c>
      <c r="F21" s="36" t="inlineStr">
        <is>
          <t>IMO ISPS / SOLAS VGM</t>
        </is>
      </c>
    </row>
    <row r="22" ht="20" customHeight="1">
      <c r="A22" s="34" t="n">
        <v>17</v>
      </c>
      <c r="B22" s="23" t="inlineStr">
        <is>
          <t>Nuclear Energy Generation</t>
        </is>
      </c>
      <c r="C22" s="23" t="inlineStr">
        <is>
          <t>Nuclear Energy Reactor &amp; Radiation Safety</t>
        </is>
      </c>
      <c r="D22" s="25">
        <f>HYPERLINK("Nuclear_Energy_Reactor_and_Radiation_Safety_Dashboard.xlsx", "Open Workbook ↗")</f>
        <v/>
      </c>
      <c r="E22" s="35" t="inlineStr">
        <is>
          <t>2.42 DNBR Margin / 0.04mSv ALARA</t>
        </is>
      </c>
      <c r="F22" s="35" t="inlineStr">
        <is>
          <t>IAEA Safety / INES</t>
        </is>
      </c>
    </row>
    <row r="23" ht="20" customHeight="1">
      <c r="A23" s="33" t="n">
        <v>18</v>
      </c>
      <c r="B23" s="26" t="inlineStr">
        <is>
          <t>Genomics &amp; Life Sciences</t>
        </is>
      </c>
      <c r="C23" s="26" t="inlineStr">
        <is>
          <t>Bioinformatics Genomic Sequencing NGS Lab</t>
        </is>
      </c>
      <c r="D23" s="28">
        <f>HYPERLINK("Bioinformatics_Genomic_Sequencing_NGS_Lab_Dashboard.xlsx", "Open Workbook ↗")</f>
        <v/>
      </c>
      <c r="E23" s="36" t="inlineStr">
        <is>
          <t>92.4% Q30 Base / 34.2x WGS Depth</t>
        </is>
      </c>
      <c r="F23" s="36" t="inlineStr">
        <is>
          <t>CAP / CLIA / HIPAA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32" customWidth="1" min="2" max="2"/>
    <col width="48" customWidth="1" min="3" max="3"/>
    <col width="64" customWidth="1" min="4" max="4"/>
    <col width="18" customWidth="1" min="5" max="5"/>
    <col width="34" customWidth="1" min="6" max="6"/>
  </cols>
  <sheetData>
    <row r="1" ht="28" customHeight="1">
      <c r="A1" s="1" t="inlineStr">
        <is>
          <t>REGULATORY COMPLIANCE &amp; STATUTORY GOVERNANCE MATRIX</t>
        </is>
      </c>
    </row>
    <row r="2" ht="18" customHeight="1">
      <c r="A2" s="2" t="inlineStr">
        <is>
          <t>UU PDP, OJK/BI, SPBE, BSSN, ISO Standards, PCI DSS 4.0, FDA, GISTM, ICAO, NERC CIP &amp; HIPAA</t>
        </is>
      </c>
    </row>
    <row r="5">
      <c r="A5" s="20" t="inlineStr">
        <is>
          <t>Statutory Standard / Law</t>
        </is>
      </c>
      <c r="B5" s="20" t="inlineStr">
        <is>
          <t>Regulatory Body</t>
        </is>
      </c>
      <c r="C5" s="20" t="inlineStr">
        <is>
          <t>Covered Workbooks</t>
        </is>
      </c>
      <c r="D5" s="20" t="inlineStr">
        <is>
          <t>Mandatory Controls</t>
        </is>
      </c>
      <c r="E5" s="20" t="inlineStr">
        <is>
          <t>Audit Frequency</t>
        </is>
      </c>
      <c r="F5" s="20" t="inlineStr">
        <is>
          <t>Portfolio Implementation Status</t>
        </is>
      </c>
    </row>
    <row r="6" ht="20" customHeight="1">
      <c r="A6" s="24" t="inlineStr">
        <is>
          <t>UU No. 27 Tahun 2022 (UU PDP)</t>
        </is>
      </c>
      <c r="B6" s="24" t="inlineStr">
        <is>
          <t>Kominfo / Lembaga PDP</t>
        </is>
      </c>
      <c r="C6" s="24" t="inlineStr">
        <is>
          <t>Privacy, Cyber, Healthcare, Retail, EdTech</t>
        </is>
      </c>
      <c r="D6" s="24" t="inlineStr">
        <is>
          <t>DPIA, Consent Ledger, RoPA, 72h Breach Notification</t>
        </is>
      </c>
      <c r="E6" s="34" t="inlineStr">
        <is>
          <t>Annual</t>
        </is>
      </c>
      <c r="F6" s="37" t="inlineStr">
        <is>
          <t>100% Enforced Across Portfolio</t>
        </is>
      </c>
    </row>
    <row r="7" ht="20" customHeight="1">
      <c r="A7" s="27" t="inlineStr">
        <is>
          <t>OJK POJK 38 &amp; POJK 11 (MRTI)</t>
        </is>
      </c>
      <c r="B7" s="27" t="inlineStr">
        <is>
          <t>Otoritas Jasa Keuangan (OJK)</t>
        </is>
      </c>
      <c r="C7" s="27" t="inlineStr">
        <is>
          <t>Core Banking, FinTech AML, API Economy, BCM</t>
        </is>
      </c>
      <c r="D7" s="27" t="inlineStr">
        <is>
          <t>BIA, RTO/RPO Drills, Fraud Management, Core Redundancy</t>
        </is>
      </c>
      <c r="E7" s="33" t="inlineStr">
        <is>
          <t>Quarterly</t>
        </is>
      </c>
      <c r="F7" s="37" t="inlineStr">
        <is>
          <t>100% Enforced Across Portfolio</t>
        </is>
      </c>
    </row>
    <row r="8" ht="20" customHeight="1">
      <c r="A8" s="24" t="inlineStr">
        <is>
          <t>Bank Indonesia SNAP &amp; QRIS</t>
        </is>
      </c>
      <c r="B8" s="24" t="inlineStr">
        <is>
          <t>Bank Indonesia (BI)</t>
        </is>
      </c>
      <c r="C8" s="24" t="inlineStr">
        <is>
          <t>Open Banking, FinTech Fraud, Retail POS</t>
        </is>
      </c>
      <c r="D8" s="24" t="inlineStr">
        <is>
          <t>Open API Security, Mutual TLS, QRIS Real-time Settlement</t>
        </is>
      </c>
      <c r="E8" s="34" t="inlineStr">
        <is>
          <t>Continuous</t>
        </is>
      </c>
      <c r="F8" s="37" t="inlineStr">
        <is>
          <t>100% Enforced Across Portfolio</t>
        </is>
      </c>
    </row>
    <row r="9" ht="20" customHeight="1">
      <c r="A9" s="27" t="inlineStr">
        <is>
          <t>Perpres SPBE No. 95/2018</t>
        </is>
      </c>
      <c r="B9" s="27" t="inlineStr">
        <is>
          <t>KemenPAN-RB &amp; BSSN</t>
        </is>
      </c>
      <c r="C9" s="27" t="inlineStr">
        <is>
          <t>GovTech Smart City, SPBE Command</t>
        </is>
      </c>
      <c r="D9" s="27" t="inlineStr">
        <is>
          <t>Indeks SPBE, Interoperabilitas SPLP, Satu Data Indonesia</t>
        </is>
      </c>
      <c r="E9" s="33" t="inlineStr">
        <is>
          <t>Annual</t>
        </is>
      </c>
      <c r="F9" s="37" t="inlineStr">
        <is>
          <t>100% Enforced Across Portfolio</t>
        </is>
      </c>
    </row>
    <row r="10" ht="20" customHeight="1">
      <c r="A10" s="24" t="inlineStr">
        <is>
          <t>ISO/IEC 27001 &amp; ISO 20000</t>
        </is>
      </c>
      <c r="B10" s="24" t="inlineStr">
        <is>
          <t>BSI / TUV International</t>
        </is>
      </c>
      <c r="C10" s="24" t="inlineStr">
        <is>
          <t>ITSM, Cybersecurity, SRE, IT GRC</t>
        </is>
      </c>
      <c r="D10" s="24" t="inlineStr">
        <is>
          <t>ISMS Control Framework, Incident Management, Audit Evidence</t>
        </is>
      </c>
      <c r="E10" s="34" t="inlineStr">
        <is>
          <t>Annual</t>
        </is>
      </c>
      <c r="F10" s="37" t="inlineStr">
        <is>
          <t>100% Enforced Across Portfolio</t>
        </is>
      </c>
    </row>
    <row r="11" ht="20" customHeight="1">
      <c r="A11" s="27" t="inlineStr">
        <is>
          <t>PCI DSS Version 4.0</t>
        </is>
      </c>
      <c r="B11" s="27" t="inlineStr">
        <is>
          <t>PCI Security Standards</t>
        </is>
      </c>
      <c r="C11" s="27" t="inlineStr">
        <is>
          <t>FinTech, Retail POS, Hotel PMS, Cloud Billing</t>
        </is>
      </c>
      <c r="D11" s="27" t="inlineStr">
        <is>
          <t>Cardholder Data Vault, Microsegmentation, MFA Vault</t>
        </is>
      </c>
      <c r="E11" s="33" t="inlineStr">
        <is>
          <t>Quarterly</t>
        </is>
      </c>
      <c r="F11" s="37" t="inlineStr">
        <is>
          <t>100% Enforced Across Portfolio</t>
        </is>
      </c>
    </row>
    <row r="12" ht="20" customHeight="1">
      <c r="A12" s="24" t="inlineStr">
        <is>
          <t>FDA 21 CFR Part 11 / PIC/S GMP</t>
        </is>
      </c>
      <c r="B12" s="24" t="inlineStr">
        <is>
          <t>BPOM &amp; US FDA</t>
        </is>
      </c>
      <c r="C12" s="24" t="inlineStr">
        <is>
          <t>Pharma Biotech, Life Sciences</t>
        </is>
      </c>
      <c r="D12" s="24" t="inlineStr">
        <is>
          <t>Electronic Signatures, Immutable Audit Trails, Cleanroom HVAC</t>
        </is>
      </c>
      <c r="E12" s="34" t="inlineStr">
        <is>
          <t>Annual</t>
        </is>
      </c>
      <c r="F12" s="37" t="inlineStr">
        <is>
          <t>100% Enforced Across Portfolio</t>
        </is>
      </c>
    </row>
    <row r="13" ht="20" customHeight="1">
      <c r="A13" s="27" t="inlineStr">
        <is>
          <t>ICAO Annex 19 &amp; DGCA CASR 121</t>
        </is>
      </c>
      <c r="B13" s="27" t="inlineStr">
        <is>
          <t>ICAO / Kemenhub DJPU</t>
        </is>
      </c>
      <c r="C13" s="27" t="inlineStr">
        <is>
          <t>Commercial Aviation, Airport Ramp Ops</t>
        </is>
      </c>
      <c r="D13" s="27" t="inlineStr">
        <is>
          <t>Safety Management System (SMS), Flight Data FOQA, Crew FDP</t>
        </is>
      </c>
      <c r="E13" s="33" t="inlineStr">
        <is>
          <t>Bi-Annual</t>
        </is>
      </c>
      <c r="F13" s="37" t="inlineStr">
        <is>
          <t>100% Enforced Across Portfolio</t>
        </is>
      </c>
    </row>
    <row r="14" ht="20" customHeight="1">
      <c r="A14" s="24" t="inlineStr">
        <is>
          <t>GISTM Global Tailings Standard</t>
        </is>
      </c>
      <c r="B14" s="24" t="inlineStr">
        <is>
          <t>ICMM / Ditjen Minerba</t>
        </is>
      </c>
      <c r="C14" s="24" t="inlineStr">
        <is>
          <t>Mining, Oil &amp; Gas SCADA</t>
        </is>
      </c>
      <c r="D14" s="24" t="inlineStr">
        <is>
          <t>Tailings Dam Piezometer, InSAR Radar, Dam Safety FoS</t>
        </is>
      </c>
      <c r="E14" s="34" t="inlineStr">
        <is>
          <t>Continuous</t>
        </is>
      </c>
      <c r="F14" s="37" t="inlineStr">
        <is>
          <t>100% Enforced Across Portfolio</t>
        </is>
      </c>
    </row>
    <row r="15" ht="20" customHeight="1">
      <c r="A15" s="27" t="inlineStr">
        <is>
          <t>NERC CIP &amp; Keteknikan ESDM</t>
        </is>
      </c>
      <c r="B15" s="27" t="inlineStr">
        <is>
          <t>Ditjen Ketenagalistrikan ESDM</t>
        </is>
      </c>
      <c r="C15" s="27" t="inlineStr">
        <is>
          <t>Energy Smart Grid, Utility SCADA</t>
        </is>
      </c>
      <c r="D15" s="27" t="inlineStr">
        <is>
          <t>Substation Air-Gap, SCADA OT Cyber, SAIDI/SAIFI Reliability</t>
        </is>
      </c>
      <c r="E15" s="33" t="inlineStr">
        <is>
          <t>Annual</t>
        </is>
      </c>
      <c r="F15" s="37" t="inlineStr">
        <is>
          <t>100% Enforced Across Portfolio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71" customWidth="1" min="2" max="2"/>
    <col width="82" customWidth="1" min="3" max="3"/>
    <col width="67" customWidth="1" min="4" max="4"/>
    <col width="79" customWidth="1" min="5" max="5"/>
  </cols>
  <sheetData>
    <row r="1" ht="28" customHeight="1">
      <c r="A1" s="1" t="inlineStr">
        <is>
          <t>EXECUTIVE PERSONA CURATION &amp; STRATEGIC TOOLKIT MAPPING</t>
        </is>
      </c>
    </row>
    <row r="2" ht="18" customHeight="1">
      <c r="A2" s="2" t="inlineStr">
        <is>
          <t>Targeted Dashboards, Core Cockpit Focus &amp; Decision Impact for CIO, CTO, CISO, CDO, COO &amp; CFO</t>
        </is>
      </c>
    </row>
    <row r="5">
      <c r="A5" s="20" t="inlineStr">
        <is>
          <t>Executive Persona</t>
        </is>
      </c>
      <c r="B5" s="20" t="inlineStr">
        <is>
          <t>Primary Mandate</t>
        </is>
      </c>
      <c r="C5" s="20" t="inlineStr">
        <is>
          <t>Curated Core Dashboards</t>
        </is>
      </c>
      <c r="D5" s="20" t="inlineStr">
        <is>
          <t>Key Decision Metric</t>
        </is>
      </c>
      <c r="E5" s="20" t="inlineStr">
        <is>
          <t>Operational Value Proposition</t>
        </is>
      </c>
    </row>
    <row r="6" ht="24" customHeight="1">
      <c r="A6" s="23" t="inlineStr">
        <is>
          <t>Chief Information Officer (CIO)</t>
        </is>
      </c>
      <c r="B6" s="24" t="inlineStr">
        <is>
          <t>Enterprise IT Strategy, Service Delivery &amp; Digital Transformation</t>
        </is>
      </c>
      <c r="C6" s="24" t="inlineStr">
        <is>
          <t>ITSM, Digital Workplace, Enterprise ERP, IT Procurement, PMO Portfolio</t>
        </is>
      </c>
      <c r="D6" s="24" t="inlineStr">
        <is>
          <t>System Uptime, SLA Adherence, IT Cost per User</t>
        </is>
      </c>
      <c r="E6" s="24" t="inlineStr">
        <is>
          <t>Holistic visibility into IT service delivery and technology ROI.</t>
        </is>
      </c>
    </row>
    <row r="7" ht="24" customHeight="1">
      <c r="A7" s="26" t="inlineStr">
        <is>
          <t>Chief Technology Officer (CTO)</t>
        </is>
      </c>
      <c r="B7" s="27" t="inlineStr">
        <is>
          <t>Architecture Modernization, Cloud Infrastructure &amp; Engineering</t>
        </is>
      </c>
      <c r="C7" s="27" t="inlineStr">
        <is>
          <t>Cloud SRE, Software Engineering, Architecture, API Economy, Quality Engineering</t>
        </is>
      </c>
      <c r="D7" s="27" t="inlineStr">
        <is>
          <t>DORA Velocity, Lead Time, Tech Debt Reduction Ratio</t>
        </is>
      </c>
      <c r="E7" s="27" t="inlineStr">
        <is>
          <t>Scalable cloud engineering and modern decoupled microservices.</t>
        </is>
      </c>
    </row>
    <row r="8" ht="24" customHeight="1">
      <c r="A8" s="23" t="inlineStr">
        <is>
          <t>Chief Information Security Officer (CISO)</t>
        </is>
      </c>
      <c r="B8" s="24" t="inlineStr">
        <is>
          <t>Cyber Resilience, Threat Defense, Zero Trust &amp; Audit Compliance</t>
        </is>
      </c>
      <c r="C8" s="24" t="inlineStr">
        <is>
          <t>Cybersecurity SOC, Cloud Security CSPM, Zero Trust IAM, IT GRC, Data Privacy</t>
        </is>
      </c>
      <c r="D8" s="24" t="inlineStr">
        <is>
          <t>MTTD/MTTR, CVE Mitigation SLA, Zero Trust Audit Score</t>
        </is>
      </c>
      <c r="E8" s="24" t="inlineStr">
        <is>
          <t>Comprehensive cyber posture across multi-cloud and on-prem assets.</t>
        </is>
      </c>
    </row>
    <row r="9" ht="24" customHeight="1">
      <c r="A9" s="26" t="inlineStr">
        <is>
          <t>Chief Data Officer (CDO)</t>
        </is>
      </c>
      <c r="B9" s="27" t="inlineStr">
        <is>
          <t>Data Mesh Architecture, AI Safety, Analytics &amp; Master Data MDM</t>
        </is>
      </c>
      <c r="C9" s="27" t="inlineStr">
        <is>
          <t>Data Mesh MDM, Enterprise BI Ops, AI/GenAI Governance, API Economy</t>
        </is>
      </c>
      <c r="D9" s="27" t="inlineStr">
        <is>
          <t>Data Accuracy %, Model Drift Rate, BI Adoption Index</t>
        </is>
      </c>
      <c r="E9" s="27" t="inlineStr">
        <is>
          <t>Monetization of trusted data products and responsible GenAI control.</t>
        </is>
      </c>
    </row>
    <row r="10" ht="24" customHeight="1">
      <c r="A10" s="23" t="inlineStr">
        <is>
          <t>Chief Operating Officer (COO)</t>
        </is>
      </c>
      <c r="B10" s="24" t="inlineStr">
        <is>
          <t>Mission-Critical Operational Execution, Safety &amp; Asset Telemetry</t>
        </is>
      </c>
      <c r="C10" s="24" t="inlineStr">
        <is>
          <t>Supply Chain IT, IoT Smart Facility, Mining SCADA, Aviation, Fleet Telematics</t>
        </is>
      </c>
      <c r="D10" s="24" t="inlineStr">
        <is>
          <t>OTIF Delivery %, Equipment OEE, Incident Free Hours</t>
        </is>
      </c>
      <c r="E10" s="24" t="inlineStr">
        <is>
          <t>Real-time field telemetry and predictive machinery maintenance.</t>
        </is>
      </c>
    </row>
    <row r="11" ht="24" customHeight="1">
      <c r="A11" s="26" t="inlineStr">
        <is>
          <t>Chief Financial Officer (CFO)</t>
        </is>
      </c>
      <c r="B11" s="27" t="inlineStr">
        <is>
          <t>Capital Efficiency, FinTech Controls, Cloud FinOps &amp; Risk Mitigation</t>
        </is>
      </c>
      <c r="C11" s="27" t="inlineStr">
        <is>
          <t>Core Banking ERP, IT FinOps, FinTech Fraud AML, M&amp;A Tech Integration, BCM</t>
        </is>
      </c>
      <c r="D11" s="27" t="inlineStr">
        <is>
          <t>Unit Cost per Transaction, Fraud Loss Rate, Cloud Unit Economics</t>
        </is>
      </c>
      <c r="E11" s="27" t="inlineStr">
        <is>
          <t>Financial governance, cloud cost attribution and audit-proof reconciliation.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41" customWidth="1" min="1" max="1"/>
    <col width="29" customWidth="1" min="2" max="2"/>
    <col width="55" customWidth="1" min="3" max="3"/>
    <col width="36" customWidth="1" min="4" max="4"/>
    <col width="24" customWidth="1" min="5" max="5"/>
    <col width="64" customWidth="1" min="6" max="6"/>
  </cols>
  <sheetData>
    <row r="1" ht="28" customHeight="1">
      <c r="A1" s="1" t="inlineStr">
        <is>
          <t>MASTER KPI DICTIONARY, FORMULA SYNTAX &amp; METHODOLOGY</t>
        </is>
      </c>
    </row>
    <row r="2" ht="18" customHeight="1">
      <c r="A2" s="2" t="inlineStr">
        <is>
          <t>Mathematical Definitions, Openpyxl Formula Logic, Statistical Calculations &amp; SLA Baselines</t>
        </is>
      </c>
    </row>
    <row r="5">
      <c r="A5" s="20" t="inlineStr">
        <is>
          <t>KPI Metric Name</t>
        </is>
      </c>
      <c r="B5" s="20" t="inlineStr">
        <is>
          <t>Discipline Domain</t>
        </is>
      </c>
      <c r="C5" s="20" t="inlineStr">
        <is>
          <t>Mathematical Formula / Logic</t>
        </is>
      </c>
      <c r="D5" s="20" t="inlineStr">
        <is>
          <t>Excel Syntax Example</t>
        </is>
      </c>
      <c r="E5" s="20" t="inlineStr">
        <is>
          <t>Operational Threshold</t>
        </is>
      </c>
      <c r="F5" s="20" t="inlineStr">
        <is>
          <t>Business Impact</t>
        </is>
      </c>
    </row>
    <row r="6" ht="22" customHeight="1">
      <c r="A6" s="23" t="inlineStr">
        <is>
          <t>Lost Time Injury Frequency (LTIFR)</t>
        </is>
      </c>
      <c r="B6" s="24" t="inlineStr">
        <is>
          <t>Mining / Industrial Safety</t>
        </is>
      </c>
      <c r="C6" s="24" t="inlineStr">
        <is>
          <t>(LTI Incidents * 1,000,000) / Total Man-Hours</t>
        </is>
      </c>
      <c r="D6" s="24">
        <f>D6*1000000/C6</f>
        <v/>
      </c>
      <c r="E6" s="34" t="inlineStr">
        <is>
          <t>&lt;= 0.50 (Zero Harm)</t>
        </is>
      </c>
      <c r="F6" s="24" t="inlineStr">
        <is>
          <t>Standard global benchmark for workforce safety.</t>
        </is>
      </c>
    </row>
    <row r="7" ht="22" customHeight="1">
      <c r="A7" s="26" t="inlineStr">
        <is>
          <t>On-Time Performance (OTP D15)</t>
        </is>
      </c>
      <c r="B7" s="27" t="inlineStr">
        <is>
          <t>Commercial Aviation</t>
        </is>
      </c>
      <c r="C7" s="27" t="inlineStr">
        <is>
          <t>(Flights Departing within 15 Min) / Total Flights</t>
        </is>
      </c>
      <c r="D7" s="27">
        <f>SUM(C6:C12)/SUM(B6:B12)</f>
        <v/>
      </c>
      <c r="E7" s="33" t="inlineStr">
        <is>
          <t>&gt;= 90.0% Network</t>
        </is>
      </c>
      <c r="F7" s="27" t="inlineStr">
        <is>
          <t>Primary punctuality and operational efficiency indicator.</t>
        </is>
      </c>
    </row>
    <row r="8" ht="22" customHeight="1">
      <c r="A8" s="23" t="inlineStr">
        <is>
          <t>Video Rebuffer Ratio (QoE)</t>
        </is>
      </c>
      <c r="B8" s="24" t="inlineStr">
        <is>
          <t>Media OTT Streaming</t>
        </is>
      </c>
      <c r="C8" s="24" t="inlineStr">
        <is>
          <t>Total Buffering Time / Total Playback Watch Time</t>
        </is>
      </c>
      <c r="D8" s="24">
        <f>AVERAGE(D6:D11)</f>
        <v/>
      </c>
      <c r="E8" s="34" t="inlineStr">
        <is>
          <t>&lt;= 0.30% Excellent</t>
        </is>
      </c>
      <c r="F8" s="24" t="inlineStr">
        <is>
          <t>Direct driver of subscriber streaming retention and churn.</t>
        </is>
      </c>
    </row>
    <row r="9" ht="22" customHeight="1">
      <c r="A9" s="26" t="inlineStr">
        <is>
          <t>First-Pass Quality Yield (FPY)</t>
        </is>
      </c>
      <c r="B9" s="27" t="inlineStr">
        <is>
          <t>Pharmaceutical GMP</t>
        </is>
      </c>
      <c r="C9" s="27" t="inlineStr">
        <is>
          <t>(Batches Released without Deviation) / Total Batches</t>
        </is>
      </c>
      <c r="D9" s="27">
        <f>COUNTIF(G6:G12,0)/COUNTA(A6:A12)</f>
        <v/>
      </c>
      <c r="E9" s="33" t="inlineStr">
        <is>
          <t>&gt;= 99.0% GxP</t>
        </is>
      </c>
      <c r="F9" s="27" t="inlineStr">
        <is>
          <t>Cost of goods and regulatory batch compliance indicator.</t>
        </is>
      </c>
    </row>
    <row r="10" ht="22" customHeight="1">
      <c r="A10" s="23" t="inlineStr">
        <is>
          <t>Cloud Unit Cost per Transaction</t>
        </is>
      </c>
      <c r="B10" s="24" t="inlineStr">
        <is>
          <t>FinOps &amp; Core Banking</t>
        </is>
      </c>
      <c r="C10" s="24" t="inlineStr">
        <is>
          <t>Total Cloud Infra Cost / Total Business Transactions</t>
        </is>
      </c>
      <c r="D10" s="24">
        <f>SUM(E6:E12)/SUM(B6:B12)</f>
        <v/>
      </c>
      <c r="E10" s="34" t="inlineStr">
        <is>
          <t>Declining YoY</t>
        </is>
      </c>
      <c r="F10" s="24" t="inlineStr">
        <is>
          <t>Core measurement of architectural cloud financial efficiency.</t>
        </is>
      </c>
    </row>
    <row r="11" ht="22" customHeight="1">
      <c r="A11" s="26" t="inlineStr">
        <is>
          <t>Defect Escape Ratio (DER)</t>
        </is>
      </c>
      <c r="B11" s="27" t="inlineStr">
        <is>
          <t>Quality Engineering QE</t>
        </is>
      </c>
      <c r="C11" s="27" t="inlineStr">
        <is>
          <t>Production Defects / (QA Defects + Prod Defects)</t>
        </is>
      </c>
      <c r="D11" s="27">
        <f>B6/(B6+C6)*100</f>
        <v/>
      </c>
      <c r="E11" s="33" t="inlineStr">
        <is>
          <t>&lt;= 2.0% Escaped</t>
        </is>
      </c>
      <c r="F11" s="27" t="inlineStr">
        <is>
          <t>Measurement of test automation and shift-left maturity.</t>
        </is>
      </c>
    </row>
    <row r="12" ht="22" customHeight="1">
      <c r="A12" s="23" t="inlineStr">
        <is>
          <t>Model Drift PSI (Population Stability)</t>
        </is>
      </c>
      <c r="B12" s="24" t="inlineStr">
        <is>
          <t>AI &amp; GenAI Governance</t>
        </is>
      </c>
      <c r="C12" s="24" t="inlineStr">
        <is>
          <t>Sum((Actual% - Baseline%) * ln(Actual% / Baseline%))</t>
        </is>
      </c>
      <c r="D12" s="24">
        <f>SUM(E6:E12)</f>
        <v/>
      </c>
      <c r="E12" s="34" t="inlineStr">
        <is>
          <t>&lt; 0.10 Stable</t>
        </is>
      </c>
      <c r="F12" s="24" t="inlineStr">
        <is>
          <t>Machine learning prediction stability and reliability.</t>
        </is>
      </c>
    </row>
    <row r="13" ht="22" customHeight="1">
      <c r="A13" s="26" t="inlineStr">
        <is>
          <t>Cash Lifting Cost per Barrel</t>
        </is>
      </c>
      <c r="B13" s="27" t="inlineStr">
        <is>
          <t>Upstream Oil &amp; Gas</t>
        </is>
      </c>
      <c r="C13" s="27" t="inlineStr">
        <is>
          <t>Total Production OPEX / Total BOE Barrels Produced</t>
        </is>
      </c>
      <c r="D13" s="27">
        <f>C6/B6</f>
        <v/>
      </c>
      <c r="E13" s="33" t="inlineStr">
        <is>
          <t>&lt;= $18.50 / BOE</t>
        </is>
      </c>
      <c r="F13" s="27" t="inlineStr">
        <is>
          <t>Fundamental profitability threshold for hydrocarbon assets.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37" customWidth="1" min="2" max="2"/>
    <col width="27" customWidth="1" min="3" max="3"/>
    <col width="27" customWidth="1" min="4" max="4"/>
    <col width="30" customWidth="1" min="5" max="5"/>
    <col width="24" customWidth="1" min="6" max="6"/>
  </cols>
  <sheetData>
    <row r="1" ht="28" customHeight="1">
      <c r="A1" s="1" t="inlineStr">
        <is>
          <t>BI CONNECTOR, POWER BI BRIDGE &amp; AUTOMATION PIPELINES</t>
        </is>
      </c>
    </row>
    <row r="2" ht="18" customHeight="1">
      <c r="A2" s="2" t="inlineStr">
        <is>
          <t>Power BI Desktop Ingestion, Python ETL Orchestration, Snowflake DirectQuery &amp; API Integration</t>
        </is>
      </c>
    </row>
    <row r="5">
      <c r="A5" s="20" t="inlineStr">
        <is>
          <t>Integration Channel</t>
        </is>
      </c>
      <c r="B5" s="20" t="inlineStr">
        <is>
          <t>Data Source / Protocol</t>
        </is>
      </c>
      <c r="C5" s="20" t="inlineStr">
        <is>
          <t>Update Cadence</t>
        </is>
      </c>
      <c r="D5" s="20" t="inlineStr">
        <is>
          <t>Target Analytics Tool</t>
        </is>
      </c>
      <c r="E5" s="20" t="inlineStr">
        <is>
          <t>Security &amp; Authentication</t>
        </is>
      </c>
      <c r="F5" s="20" t="inlineStr">
        <is>
          <t>Integration Readiness</t>
        </is>
      </c>
    </row>
    <row r="6" ht="20" customHeight="1">
      <c r="A6" s="23" t="inlineStr">
        <is>
          <t>Power BI Direct Ingestion</t>
        </is>
      </c>
      <c r="B6" s="24" t="inlineStr">
        <is>
          <t>Excel.Workbook(File.Contents(...))</t>
        </is>
      </c>
      <c r="C6" s="34" t="inlineStr">
        <is>
          <t>Scheduled Daily</t>
        </is>
      </c>
      <c r="D6" s="24" t="inlineStr">
        <is>
          <t>Power BI Service / Cloud</t>
        </is>
      </c>
      <c r="E6" s="24" t="inlineStr">
        <is>
          <t>OAuth2 / Enterprise Gateway</t>
        </is>
      </c>
      <c r="F6" s="37" t="inlineStr">
        <is>
          <t>Production Ready</t>
        </is>
      </c>
    </row>
    <row r="7" ht="20" customHeight="1">
      <c r="A7" s="26" t="inlineStr">
        <is>
          <t>Python Automated ETL</t>
        </is>
      </c>
      <c r="B7" s="27" t="inlineStr">
        <is>
          <t>openpyxl / pandas / polars</t>
        </is>
      </c>
      <c r="C7" s="33" t="inlineStr">
        <is>
          <t>Automated Cron / Airflow</t>
        </is>
      </c>
      <c r="D7" s="27" t="inlineStr">
        <is>
          <t>Data Lakehouse / S3</t>
        </is>
      </c>
      <c r="E7" s="27" t="inlineStr">
        <is>
          <t>Service Principal Key Vault</t>
        </is>
      </c>
      <c r="F7" s="37" t="inlineStr">
        <is>
          <t>Production Ready</t>
        </is>
      </c>
    </row>
    <row r="8" ht="20" customHeight="1">
      <c r="A8" s="23" t="inlineStr">
        <is>
          <t>Tableau Desktop Connector</t>
        </is>
      </c>
      <c r="B8" s="24" t="inlineStr">
        <is>
          <t>Excel Native File Driver</t>
        </is>
      </c>
      <c r="C8" s="34" t="inlineStr">
        <is>
          <t>Live / Extract</t>
        </is>
      </c>
      <c r="D8" s="24" t="inlineStr">
        <is>
          <t>Tableau Server / Cloud</t>
        </is>
      </c>
      <c r="E8" s="24" t="inlineStr">
        <is>
          <t>Windows Integrated Auth</t>
        </is>
      </c>
      <c r="F8" s="37" t="inlineStr">
        <is>
          <t>Production Ready</t>
        </is>
      </c>
    </row>
    <row r="9" ht="20" customHeight="1">
      <c r="A9" s="26" t="inlineStr">
        <is>
          <t>Snowflake External Stage</t>
        </is>
      </c>
      <c r="B9" s="27" t="inlineStr">
        <is>
          <t>SnowSQL / COPY INTO staging</t>
        </is>
      </c>
      <c r="C9" s="33" t="inlineStr">
        <is>
          <t>Hourly Micro-Batch</t>
        </is>
      </c>
      <c r="D9" s="27" t="inlineStr">
        <is>
          <t>Snowflake Data Cloud</t>
        </is>
      </c>
      <c r="E9" s="27" t="inlineStr">
        <is>
          <t>Storage Integration IAM</t>
        </is>
      </c>
      <c r="F9" s="37" t="inlineStr">
        <is>
          <t>Production Ready</t>
        </is>
      </c>
    </row>
    <row r="10" ht="20" customHeight="1">
      <c r="A10" s="23" t="inlineStr">
        <is>
          <t>Google BigQuery Federated</t>
        </is>
      </c>
      <c r="B10" s="24" t="inlineStr">
        <is>
          <t>bq load --source_format=EXCEL</t>
        </is>
      </c>
      <c r="C10" s="34" t="inlineStr">
        <is>
          <t>Daily Scheduled Query</t>
        </is>
      </c>
      <c r="D10" s="24" t="inlineStr">
        <is>
          <t>BigQuery / Looker Studio</t>
        </is>
      </c>
      <c r="E10" s="24" t="inlineStr">
        <is>
          <t>Google Cloud IAM / ADC</t>
        </is>
      </c>
      <c r="F10" s="37" t="inlineStr">
        <is>
          <t>Production Ready</t>
        </is>
      </c>
    </row>
    <row r="11" ht="20" customHeight="1">
      <c r="A11" s="26" t="inlineStr">
        <is>
          <t>REST API JSON Webhook</t>
        </is>
      </c>
      <c r="B11" s="27" t="inlineStr">
        <is>
          <t>FastAPI / Node.js Sheet Service</t>
        </is>
      </c>
      <c r="C11" s="33" t="inlineStr">
        <is>
          <t>Real-Time Push</t>
        </is>
      </c>
      <c r="D11" s="27" t="inlineStr">
        <is>
          <t>Enterprise Web Portals</t>
        </is>
      </c>
      <c r="E11" s="27" t="inlineStr">
        <is>
          <t>Mutual TLS / Bearer Token</t>
        </is>
      </c>
      <c r="F11" s="37" t="inlineStr">
        <is>
          <t>Production Ready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41" customWidth="1" min="1" max="1"/>
    <col width="24" customWidth="1" min="2" max="2"/>
    <col width="23" customWidth="1" min="3" max="3"/>
    <col width="17" customWidth="1" min="4" max="4"/>
    <col width="15" customWidth="1" min="5" max="5"/>
    <col width="21" customWidth="1" min="6" max="6"/>
    <col width="37" customWidth="1" min="7" max="7"/>
    <col width="26" customWidth="1" min="8" max="8"/>
    <col width="21" customWidth="1" min="9" max="9"/>
  </cols>
  <sheetData>
    <row r="1" ht="28" customHeight="1">
      <c r="A1" s="1" t="inlineStr">
        <is>
          <t>EXECUTIVE SUITE MATURITY &amp; STRATEGIC ENTERPRISE SCORECARD</t>
        </is>
      </c>
    </row>
    <row r="2" ht="18" customHeight="1">
      <c r="A2" s="2" t="inlineStr">
        <is>
          <t>Master Capability Maturity Assessment across Architecture, Resilience, Security &amp; Digital Growth</t>
        </is>
      </c>
    </row>
    <row r="5">
      <c r="A5" s="20" t="inlineStr">
        <is>
          <t>Maturity Dimension / Pillar</t>
        </is>
      </c>
      <c r="B5" s="20" t="inlineStr">
        <is>
          <t>Target Maturity Level</t>
        </is>
      </c>
      <c r="C5" s="20" t="inlineStr">
        <is>
          <t>Current Actual Level</t>
        </is>
      </c>
      <c r="D5" s="20" t="inlineStr">
        <is>
          <t>Attainment (%)</t>
        </is>
      </c>
      <c r="E5" s="20" t="inlineStr">
        <is>
          <t>Weight (%)</t>
        </is>
      </c>
      <c r="F5" s="20" t="inlineStr">
        <is>
          <t>Score Contribution</t>
        </is>
      </c>
      <c r="G5" s="20" t="inlineStr">
        <is>
          <t>Executive Owner</t>
        </is>
      </c>
      <c r="H5" s="20" t="inlineStr">
        <is>
          <t>Benchmark Standard</t>
        </is>
      </c>
      <c r="I5" s="20" t="inlineStr">
        <is>
          <t>Maturity Verdict</t>
        </is>
      </c>
    </row>
    <row r="6" ht="20" customHeight="1">
      <c r="A6" s="24" t="inlineStr">
        <is>
          <t>Cloud Infrastructure &amp; SRE Reliability</t>
        </is>
      </c>
      <c r="B6" s="24" t="inlineStr">
        <is>
          <t>Level 4 (Managed)</t>
        </is>
      </c>
      <c r="C6" s="60" t="n">
        <v>4.5</v>
      </c>
      <c r="D6" s="60" t="n">
        <v>112.5</v>
      </c>
      <c r="E6" s="39" t="n">
        <v>15</v>
      </c>
      <c r="F6" s="60">
        <f>D6*E6/100</f>
        <v/>
      </c>
      <c r="G6" s="24" t="inlineStr">
        <is>
          <t>CTO / Head of SRE</t>
        </is>
      </c>
      <c r="H6" s="24" t="inlineStr">
        <is>
          <t>SRE Book / DORA</t>
        </is>
      </c>
      <c r="I6" s="37" t="inlineStr">
        <is>
          <t>Optimized</t>
        </is>
      </c>
    </row>
    <row r="7" ht="20" customHeight="1">
      <c r="A7" s="27" t="inlineStr">
        <is>
          <t>Cybersecurity &amp; Zero Trust Resilience</t>
        </is>
      </c>
      <c r="B7" s="27" t="inlineStr">
        <is>
          <t>Level 4 (Managed)</t>
        </is>
      </c>
      <c r="C7" s="61" t="n">
        <v>4.8</v>
      </c>
      <c r="D7" s="61" t="n">
        <v>120</v>
      </c>
      <c r="E7" s="41" t="n">
        <v>20</v>
      </c>
      <c r="F7" s="61">
        <f>D7*E7/100</f>
        <v/>
      </c>
      <c r="G7" s="27" t="inlineStr">
        <is>
          <t>Chief Information Security Officer</t>
        </is>
      </c>
      <c r="H7" s="27" t="inlineStr">
        <is>
          <t>NIST CSF / ISO 27001</t>
        </is>
      </c>
      <c r="I7" s="37" t="inlineStr">
        <is>
          <t>Optimized</t>
        </is>
      </c>
    </row>
    <row r="8" ht="20" customHeight="1">
      <c r="A8" s="24" t="inlineStr">
        <is>
          <t>Data Mesh &amp; Responsible AI Governance</t>
        </is>
      </c>
      <c r="B8" s="24" t="inlineStr">
        <is>
          <t>Level 4 (Managed)</t>
        </is>
      </c>
      <c r="C8" s="60" t="n">
        <v>4.2</v>
      </c>
      <c r="D8" s="60" t="n">
        <v>105</v>
      </c>
      <c r="E8" s="39" t="n">
        <v>15</v>
      </c>
      <c r="F8" s="60">
        <f>D8*E8/100</f>
        <v/>
      </c>
      <c r="G8" s="24" t="inlineStr">
        <is>
          <t>Chief Data Officer</t>
        </is>
      </c>
      <c r="H8" s="24" t="inlineStr">
        <is>
          <t>DAMA DMBOK / EU AI Act</t>
        </is>
      </c>
      <c r="I8" s="37" t="inlineStr">
        <is>
          <t>Optimized</t>
        </is>
      </c>
    </row>
    <row r="9" ht="20" customHeight="1">
      <c r="A9" s="27" t="inlineStr">
        <is>
          <t>Software Engineering &amp; Agile Velocity</t>
        </is>
      </c>
      <c r="B9" s="27" t="inlineStr">
        <is>
          <t>Level 4 (Managed)</t>
        </is>
      </c>
      <c r="C9" s="61" t="n">
        <v>4.4</v>
      </c>
      <c r="D9" s="61" t="n">
        <v>110</v>
      </c>
      <c r="E9" s="41" t="n">
        <v>15</v>
      </c>
      <c r="F9" s="61">
        <f>D9*E9/100</f>
        <v/>
      </c>
      <c r="G9" s="27" t="inlineStr">
        <is>
          <t>VP Engineering</t>
        </is>
      </c>
      <c r="H9" s="27" t="inlineStr">
        <is>
          <t>DORA / Space Framework</t>
        </is>
      </c>
      <c r="I9" s="37" t="inlineStr">
        <is>
          <t>Optimized</t>
        </is>
      </c>
    </row>
    <row r="10" ht="20" customHeight="1">
      <c r="A10" s="24" t="inlineStr">
        <is>
          <t>Financial Control, FinOps &amp; BCM Crisis</t>
        </is>
      </c>
      <c r="B10" s="24" t="inlineStr">
        <is>
          <t>Level 4 (Managed)</t>
        </is>
      </c>
      <c r="C10" s="60" t="n">
        <v>4.6</v>
      </c>
      <c r="D10" s="60" t="n">
        <v>115</v>
      </c>
      <c r="E10" s="39" t="n">
        <v>15</v>
      </c>
      <c r="F10" s="60">
        <f>D10*E10/100</f>
        <v/>
      </c>
      <c r="G10" s="24" t="inlineStr">
        <is>
          <t>Chief Financial Officer</t>
        </is>
      </c>
      <c r="H10" s="24" t="inlineStr">
        <is>
          <t>FinOps / ISO 22301</t>
        </is>
      </c>
      <c r="I10" s="37" t="inlineStr">
        <is>
          <t>Optimized</t>
        </is>
      </c>
    </row>
    <row r="11" ht="20" customHeight="1">
      <c r="A11" s="27" t="inlineStr">
        <is>
          <t>Vertical Industry Mission-Critical Ops</t>
        </is>
      </c>
      <c r="B11" s="27" t="inlineStr">
        <is>
          <t>Level 4 (Managed)</t>
        </is>
      </c>
      <c r="C11" s="61" t="n">
        <v>4.7</v>
      </c>
      <c r="D11" s="61" t="n">
        <v>117.5</v>
      </c>
      <c r="E11" s="41" t="n">
        <v>20</v>
      </c>
      <c r="F11" s="61">
        <f>D11*E11/100</f>
        <v/>
      </c>
      <c r="G11" s="27" t="inlineStr">
        <is>
          <t>Chief Operating Officer</t>
        </is>
      </c>
      <c r="H11" s="27" t="inlineStr">
        <is>
          <t>Industry Statutory Best</t>
        </is>
      </c>
      <c r="I11" s="37" t="inlineStr">
        <is>
          <t>Optimized</t>
        </is>
      </c>
    </row>
    <row r="12">
      <c r="A12" s="31" t="inlineStr">
        <is>
          <t>MASTER SUITE MATURITY COMPOSITE</t>
        </is>
      </c>
      <c r="B12" s="32" t="n"/>
      <c r="C12" s="32" t="n"/>
      <c r="D12" s="32" t="n"/>
      <c r="E12" s="42">
        <f>SUM(E6:E11)</f>
        <v/>
      </c>
      <c r="F12" s="62">
        <f>SUM(F6:F11)</f>
        <v/>
      </c>
      <c r="G12" s="32" t="n"/>
      <c r="H12" s="32" t="n"/>
      <c r="I12" s="33" t="inlineStr">
        <is>
          <t>Level 4+ Optimized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2026-10-16T04:00:54Z</dcterms:created>
  <dcterms:modified xsi:type="dcterms:W3CDTF">2026-10-18T14:36:03Z</dcterms:modified>
</cp:coreProperties>
</file>