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Data Dashboard" sheetId="2" state="visible" r:id="rId2"/>
    <sheet name="Data Pipeline Health" sheetId="3" state="visible" r:id="rId3"/>
    <sheet name="Data Quality Scorecard" sheetId="4" state="visible" r:id="rId4"/>
    <sheet name="Warehouse FinOps" sheetId="5" state="visible" r:id="rId5"/>
    <sheet name="BI Reports &amp; Adoption" sheetId="6" state="visible" r:id="rId6"/>
    <sheet name="Data Governance &amp; PII" sheetId="7" state="visible" r:id="rId7"/>
    <sheet name="Data Request Backlog" sheetId="8" state="visible" r:id="rId8"/>
    <sheet name="MLOps Models" sheetId="9" state="visible" r:id="rId9"/>
    <sheet name="Source Integrations" sheetId="10" state="visible" r:id="rId10"/>
    <sheet name="Data Incidents &amp; RCA" sheetId="11" state="visible" r:id="rId11"/>
    <sheet name="Master Data Management" sheetId="12" state="visible" r:id="rId12"/>
    <sheet name="Data Team Capacity" sheetId="13" state="visible" r:id="rId13"/>
    <sheet name="Strategic Data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$#,##0"/>
    <numFmt numFmtId="166" formatCode="0.0"/>
    <numFmt numFmtId="167" formatCode="0.000%"/>
    <numFmt numFmtId="168" formatCode="0.0&quot;%&quot;"/>
    <numFmt numFmtId="169" formatCode="#,##0.0"/>
  </numFmts>
  <fonts count="3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A7F3D0"/>
      <sz val="9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b val="1"/>
      <color rgb="00064E3B"/>
      <sz val="9"/>
    </font>
    <font>
      <name val="Calibri"/>
      <color rgb="00334155"/>
      <sz val="9"/>
    </font>
    <font>
      <name val="Calibri"/>
      <b val="1"/>
      <color rgb="00475569"/>
      <sz val="8"/>
    </font>
    <font>
      <name val="Calibri"/>
      <b val="1"/>
      <color rgb="00059669"/>
      <sz val="18"/>
    </font>
    <font>
      <name val="Calibri"/>
      <i val="1"/>
      <color rgb="0064748B"/>
      <sz val="7"/>
    </font>
    <font>
      <name val="Calibri"/>
      <b val="1"/>
      <color rgb="00047857"/>
      <sz val="18"/>
    </font>
    <font>
      <name val="Calibri"/>
      <b val="1"/>
      <color rgb="00064E3B"/>
      <sz val="18"/>
    </font>
    <font>
      <name val="Calibri"/>
      <b val="1"/>
      <color rgb="002563EB"/>
      <sz val="18"/>
    </font>
    <font>
      <name val="Calibri"/>
      <b val="1"/>
      <color rgb="000D9488"/>
      <sz val="18"/>
    </font>
    <font>
      <name val="Calibri"/>
      <b val="1"/>
      <color rgb="00D97706"/>
      <sz val="18"/>
    </font>
    <font>
      <name val="Calibri"/>
      <b val="1"/>
      <color rgb="00FFFFFF"/>
      <sz val="10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color rgb="00064E3B"/>
      <sz val="9"/>
    </font>
    <font>
      <name val="Calibri"/>
      <b val="1"/>
      <color rgb="00166534"/>
      <sz val="9"/>
    </font>
    <font>
      <name val="Calibri"/>
      <b val="1"/>
      <color rgb="00000000"/>
      <sz val="9"/>
    </font>
    <font>
      <name val="Calibri"/>
      <b val="1"/>
      <color rgb="00059669"/>
      <sz val="11"/>
    </font>
    <font>
      <name val="Calibri"/>
      <b val="1"/>
      <color rgb="00064E3B"/>
      <sz val="11"/>
    </font>
    <font>
      <name val="Calibri"/>
      <color rgb="00000000"/>
      <sz val="9"/>
    </font>
    <font>
      <name val="Calibri"/>
      <b val="1"/>
      <color rgb="000D9488"/>
      <sz val="9"/>
    </font>
    <font>
      <name val="Calibri"/>
      <b val="1"/>
      <color rgb="00059669"/>
      <sz val="9"/>
    </font>
    <font>
      <name val="Calibri"/>
      <b val="1"/>
      <color rgb="00991B1B"/>
      <sz val="9"/>
    </font>
    <font>
      <name val="Calibri"/>
      <b val="1"/>
      <color rgb="00991B1B"/>
      <sz val="11"/>
    </font>
    <font>
      <name val="Calibri"/>
      <color rgb="000D9488"/>
      <sz val="9"/>
    </font>
    <font>
      <name val="Calibri"/>
      <b val="1"/>
      <color rgb="002563EB"/>
      <sz val="11"/>
    </font>
    <font>
      <name val="Calibri"/>
      <b val="1"/>
      <color rgb="0092400E"/>
      <sz val="11"/>
    </font>
    <font>
      <name val="Calibri"/>
      <b val="1"/>
      <color rgb="0092400E"/>
      <sz val="9"/>
    </font>
    <font>
      <name val="Calibri"/>
      <b val="1"/>
      <color rgb="002563EB"/>
      <sz val="9"/>
    </font>
    <font>
      <name val="Calibri"/>
      <b val="1"/>
      <color rgb="0000F5D4"/>
      <sz val="11"/>
    </font>
    <font>
      <name val="Calibri"/>
      <color rgb="00E2E8F0"/>
      <sz val="9"/>
    </font>
  </fonts>
  <fills count="16">
    <fill>
      <patternFill/>
    </fill>
    <fill>
      <patternFill patternType="gray125"/>
    </fill>
    <fill>
      <patternFill patternType="solid">
        <fgColor rgb="00064E3B"/>
        <bgColor rgb="00064E3B"/>
      </patternFill>
    </fill>
    <fill>
      <patternFill patternType="solid">
        <fgColor rgb="00047857"/>
        <bgColor rgb="00047857"/>
      </patternFill>
    </fill>
    <fill>
      <patternFill patternType="solid">
        <fgColor rgb="00059669"/>
        <bgColor rgb="00059669"/>
      </patternFill>
    </fill>
    <fill>
      <patternFill patternType="solid">
        <fgColor rgb="00F8FAFC"/>
        <bgColor rgb="00F8FAFC"/>
      </patternFill>
    </fill>
    <fill>
      <patternFill patternType="solid">
        <fgColor rgb="00ECFDF5"/>
        <bgColor rgb="00ECFDF5"/>
      </patternFill>
    </fill>
    <fill>
      <patternFill patternType="solid">
        <fgColor rgb="00EFF6FF"/>
        <bgColor rgb="00EFF6FF"/>
      </patternFill>
    </fill>
    <fill>
      <patternFill patternType="solid">
        <fgColor rgb="00F0FDFA"/>
        <bgColor rgb="00F0FDFA"/>
      </patternFill>
    </fill>
    <fill>
      <patternFill patternType="solid">
        <fgColor rgb="00FFFBEB"/>
        <bgColor rgb="00FFFBEB"/>
      </patternFill>
    </fill>
    <fill>
      <patternFill patternType="solid">
        <fgColor rgb="00065F46"/>
        <bgColor rgb="00065F46"/>
      </patternFill>
    </fill>
    <fill>
      <patternFill patternType="solid">
        <fgColor rgb="00DCFCE7"/>
        <bgColor rgb="00DCFCE7"/>
      </patternFill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1">
    <border>
      <left/>
      <right/>
      <top/>
      <bottom/>
      <diagonal/>
    </border>
    <border>
      <left style="thin">
        <color rgb="00065F46"/>
      </left>
      <right style="thin">
        <color rgb="00065F46"/>
      </right>
      <top style="thin">
        <color rgb="00065F46"/>
      </top>
      <bottom style="thin">
        <color rgb="00065F46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top style="thin">
        <color rgb="00CBD5E1"/>
      </top>
    </border>
    <border>
      <top style="thin">
        <color rgb="00CBD5E1"/>
      </top>
    </border>
    <border>
      <right style="thin">
        <color rgb="00CBD5E1"/>
      </right>
      <top style="thin">
        <color rgb="00CBD5E1"/>
      </top>
    </border>
    <border>
      <left style="thin">
        <color rgb="00CBD5E1"/>
      </left>
    </border>
    <border/>
    <border>
      <right style="thin">
        <color rgb="00CBD5E1"/>
      </right>
    </border>
    <border>
      <left style="thin">
        <color rgb="00CBD5E1"/>
      </left>
      <bottom style="thin">
        <color rgb="00CBD5E1"/>
      </bottom>
    </border>
    <border>
      <bottom style="thin">
        <color rgb="00CBD5E1"/>
      </bottom>
    </border>
    <border>
      <right style="thin">
        <color rgb="00CBD5E1"/>
      </right>
      <bottom style="thin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/>
      <right/>
      <top style="thin">
        <color rgb="00065F46"/>
      </top>
      <bottom/>
      <diagonal/>
    </border>
    <border>
      <left/>
      <right style="thin">
        <color rgb="00065F46"/>
      </right>
      <top style="thin">
        <color rgb="00065F46"/>
      </top>
      <bottom/>
      <diagonal/>
    </border>
    <border>
      <left/>
      <right/>
      <top style="thin">
        <color rgb="00065F46"/>
      </top>
      <bottom style="thin">
        <color rgb="00065F46"/>
      </bottom>
      <diagonal/>
    </border>
    <border>
      <left/>
      <right style="thin">
        <color rgb="00065F46"/>
      </right>
      <top style="thin">
        <color rgb="00065F46"/>
      </top>
      <bottom style="thin">
        <color rgb="00065F46"/>
      </bottom>
      <diagonal/>
    </border>
    <border>
      <left style="thin">
        <color rgb="00CBD5E1"/>
      </left>
      <right style="thin">
        <color rgb="00CBD5E1"/>
      </right>
      <bottom style="thin">
        <color rgb="00CBD5E1"/>
      </bottom>
    </border>
    <border>
      <left/>
      <right style="thin">
        <color rgb="00CBD5E1"/>
      </right>
      <top/>
      <bottom/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thin">
        <color rgb="00CBD5E1"/>
      </top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 style="thin">
        <color rgb="00CBD5E1"/>
      </left>
      <right style="thin">
        <color rgb="00CBD5E1"/>
      </right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  <border>
      <left style="thin">
        <color rgb="00CBD5E1"/>
      </left>
      <right style="thin">
        <color rgb="00CBD5E1"/>
      </right>
      <top style="thin">
        <color rgb="00CBD5E1"/>
      </top>
      <bottom/>
    </border>
    <border>
      <left style="thin">
        <color rgb="00CBD5E1"/>
      </left>
      <right style="thin">
        <color rgb="00CBD5E1"/>
      </right>
      <bottom/>
    </border>
  </borders>
  <cellStyleXfs count="1">
    <xf numFmtId="0" fontId="0" fillId="0" borderId="0"/>
  </cellStyleXfs>
  <cellXfs count="1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2" borderId="1" applyAlignment="1" pivotButton="0" quotePrefix="0" xfId="0">
      <alignment horizontal="left" vertical="center" wrapText="1"/>
    </xf>
    <xf numFmtId="0" fontId="5" fillId="5" borderId="2" pivotButton="0" quotePrefix="0" xfId="0"/>
    <xf numFmtId="0" fontId="6" fillId="0" borderId="2" applyAlignment="1" pivotButton="0" quotePrefix="0" xfId="0">
      <alignment vertical="center" wrapText="1"/>
    </xf>
    <xf numFmtId="0" fontId="7" fillId="6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7" fillId="5" borderId="3" applyAlignment="1" pivotButton="0" quotePrefix="0" xfId="0">
      <alignment horizontal="center" vertical="center"/>
    </xf>
    <xf numFmtId="0" fontId="7" fillId="7" borderId="3" applyAlignment="1" pivotButton="0" quotePrefix="0" xfId="0">
      <alignment horizontal="center" vertical="center"/>
    </xf>
    <xf numFmtId="164" fontId="8" fillId="6" borderId="6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164" fontId="10" fillId="6" borderId="6" applyAlignment="1" pivotButton="0" quotePrefix="0" xfId="0">
      <alignment horizontal="center" vertical="center"/>
    </xf>
    <xf numFmtId="165" fontId="11" fillId="5" borderId="6" applyAlignment="1" pivotButton="0" quotePrefix="0" xfId="0">
      <alignment horizontal="center" vertical="center"/>
    </xf>
    <xf numFmtId="49" fontId="12" fillId="7" borderId="6" applyAlignment="1" pivotButton="0" quotePrefix="0" xfId="0">
      <alignment horizontal="center" vertical="center"/>
    </xf>
    <xf numFmtId="0" fontId="9" fillId="6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9" fillId="5" borderId="9" applyAlignment="1" pivotButton="0" quotePrefix="0" xfId="0">
      <alignment horizontal="center" vertical="center"/>
    </xf>
    <xf numFmtId="0" fontId="9" fillId="7" borderId="9" applyAlignment="1" pivotButton="0" quotePrefix="0" xfId="0">
      <alignment horizontal="center" vertical="center"/>
    </xf>
    <xf numFmtId="0" fontId="7" fillId="8" borderId="3" applyAlignment="1" pivotButton="0" quotePrefix="0" xfId="0">
      <alignment horizontal="center" vertical="center"/>
    </xf>
    <xf numFmtId="0" fontId="7" fillId="9" borderId="3" applyAlignment="1" pivotButton="0" quotePrefix="0" xfId="0">
      <alignment horizontal="center" vertical="center"/>
    </xf>
    <xf numFmtId="3" fontId="13" fillId="8" borderId="6" applyAlignment="1" pivotButton="0" quotePrefix="0" xfId="0">
      <alignment horizontal="center" vertical="center"/>
    </xf>
    <xf numFmtId="3" fontId="12" fillId="7" borderId="6" applyAlignment="1" pivotButton="0" quotePrefix="0" xfId="0">
      <alignment horizontal="center" vertical="center"/>
    </xf>
    <xf numFmtId="3" fontId="8" fillId="6" borderId="6" applyAlignment="1" pivotButton="0" quotePrefix="0" xfId="0">
      <alignment horizontal="center" vertical="center"/>
    </xf>
    <xf numFmtId="3" fontId="14" fillId="9" borderId="6" applyAlignment="1" pivotButton="0" quotePrefix="0" xfId="0">
      <alignment horizontal="center" vertical="center"/>
    </xf>
    <xf numFmtId="0" fontId="9" fillId="8" borderId="9" applyAlignment="1" pivotButton="0" quotePrefix="0" xfId="0">
      <alignment horizontal="center" vertical="center"/>
    </xf>
    <xf numFmtId="0" fontId="9" fillId="9" borderId="9" applyAlignment="1" pivotButton="0" quotePrefix="0" xfId="0">
      <alignment horizontal="center" vertical="center"/>
    </xf>
    <xf numFmtId="0" fontId="15" fillId="3" borderId="0" applyAlignment="1" pivotButton="0" quotePrefix="0" xfId="0">
      <alignment horizontal="left" vertical="center" indent="1"/>
    </xf>
    <xf numFmtId="0" fontId="16" fillId="0" borderId="0" pivotButton="0" quotePrefix="0" xfId="0"/>
    <xf numFmtId="0" fontId="17" fillId="0" borderId="0" pivotButton="0" quotePrefix="0" xfId="0"/>
    <xf numFmtId="0" fontId="15" fillId="2" borderId="0" applyAlignment="1" pivotButton="0" quotePrefix="0" xfId="0">
      <alignment horizontal="left" vertical="center" indent="1"/>
    </xf>
    <xf numFmtId="0" fontId="4" fillId="1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/>
    </xf>
    <xf numFmtId="0" fontId="18" fillId="0" borderId="2" applyAlignment="1" pivotButton="0" quotePrefix="0" xfId="0">
      <alignment horizontal="center" vertical="center"/>
    </xf>
    <xf numFmtId="0" fontId="18" fillId="0" borderId="2" applyAlignment="1" pivotButton="0" quotePrefix="0" xfId="0">
      <alignment horizontal="left" vertical="center"/>
    </xf>
    <xf numFmtId="0" fontId="19" fillId="11" borderId="2" applyAlignment="1" pivotButton="0" quotePrefix="0" xfId="0">
      <alignment horizontal="center" vertical="center"/>
    </xf>
    <xf numFmtId="0" fontId="20" fillId="0" borderId="0" pivotButton="0" quotePrefix="0" xfId="0"/>
    <xf numFmtId="164" fontId="21" fillId="0" borderId="0" pivotButton="0" quotePrefix="0" xfId="0"/>
    <xf numFmtId="3" fontId="22" fillId="0" borderId="0" pivotButton="0" quotePrefix="0" xfId="0"/>
    <xf numFmtId="0" fontId="21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2" pivotButton="0" quotePrefix="0" xfId="0"/>
    <xf numFmtId="0" fontId="23" fillId="0" borderId="2" pivotButton="0" quotePrefix="0" xfId="0"/>
    <xf numFmtId="0" fontId="24" fillId="0" borderId="2" pivotButton="0" quotePrefix="0" xfId="0"/>
    <xf numFmtId="3" fontId="23" fillId="0" borderId="2" pivotButton="0" quotePrefix="0" xfId="0"/>
    <xf numFmtId="3" fontId="25" fillId="0" borderId="2" pivotButton="0" quotePrefix="0" xfId="0"/>
    <xf numFmtId="3" fontId="26" fillId="0" borderId="2" pivotButton="0" quotePrefix="0" xfId="0"/>
    <xf numFmtId="10" fontId="20" fillId="0" borderId="2" pivotButton="0" quotePrefix="0" xfId="0"/>
    <xf numFmtId="166" fontId="23" fillId="0" borderId="2" pivotButton="0" quotePrefix="0" xfId="0"/>
    <xf numFmtId="0" fontId="20" fillId="0" borderId="2" pivotButton="0" quotePrefix="0" xfId="0"/>
    <xf numFmtId="0" fontId="22" fillId="0" borderId="0" pivotButton="0" quotePrefix="0" xfId="0"/>
    <xf numFmtId="0" fontId="27" fillId="0" borderId="0" pivotButton="0" quotePrefix="0" xfId="0"/>
    <xf numFmtId="0" fontId="28" fillId="0" borderId="2" pivotButton="0" quotePrefix="0" xfId="0"/>
    <xf numFmtId="167" fontId="23" fillId="0" borderId="2" pivotButton="0" quotePrefix="0" xfId="0"/>
    <xf numFmtId="0" fontId="26" fillId="12" borderId="2" pivotButton="0" quotePrefix="0" xfId="0"/>
    <xf numFmtId="0" fontId="20" fillId="5" borderId="2" pivotButton="0" quotePrefix="0" xfId="0"/>
    <xf numFmtId="165" fontId="22" fillId="0" borderId="0" pivotButton="0" quotePrefix="0" xfId="0"/>
    <xf numFmtId="165" fontId="29" fillId="0" borderId="0" pivotButton="0" quotePrefix="0" xfId="0"/>
    <xf numFmtId="165" fontId="21" fillId="0" borderId="0" pivotButton="0" quotePrefix="0" xfId="0"/>
    <xf numFmtId="165" fontId="23" fillId="0" borderId="2" pivotButton="0" quotePrefix="0" xfId="0"/>
    <xf numFmtId="165" fontId="5" fillId="0" borderId="2" pivotButton="0" quotePrefix="0" xfId="0"/>
    <xf numFmtId="165" fontId="20" fillId="0" borderId="2" pivotButton="0" quotePrefix="0" xfId="0"/>
    <xf numFmtId="165" fontId="25" fillId="0" borderId="2" pivotButton="0" quotePrefix="0" xfId="0"/>
    <xf numFmtId="3" fontId="21" fillId="0" borderId="0" pivotButton="0" quotePrefix="0" xfId="0"/>
    <xf numFmtId="3" fontId="20" fillId="0" borderId="2" pivotButton="0" quotePrefix="0" xfId="0"/>
    <xf numFmtId="0" fontId="26" fillId="0" borderId="2" pivotButton="0" quotePrefix="0" xfId="0"/>
    <xf numFmtId="0" fontId="19" fillId="11" borderId="2" pivotButton="0" quotePrefix="0" xfId="0"/>
    <xf numFmtId="1" fontId="23" fillId="0" borderId="2" pivotButton="0" quotePrefix="0" xfId="0"/>
    <xf numFmtId="0" fontId="19" fillId="0" borderId="2" pivotButton="0" quotePrefix="0" xfId="0"/>
    <xf numFmtId="0" fontId="30" fillId="0" borderId="0" pivotButton="0" quotePrefix="0" xfId="0"/>
    <xf numFmtId="0" fontId="25" fillId="0" borderId="2" pivotButton="0" quotePrefix="0" xfId="0"/>
    <xf numFmtId="0" fontId="18" fillId="0" borderId="2" pivotButton="0" quotePrefix="0" xfId="0"/>
    <xf numFmtId="0" fontId="31" fillId="13" borderId="2" pivotButton="0" quotePrefix="0" xfId="0"/>
    <xf numFmtId="0" fontId="25" fillId="6" borderId="2" pivotButton="0" quotePrefix="0" xfId="0"/>
    <xf numFmtId="164" fontId="25" fillId="0" borderId="2" pivotButton="0" quotePrefix="0" xfId="0"/>
    <xf numFmtId="166" fontId="20" fillId="0" borderId="2" pivotButton="0" quotePrefix="0" xfId="0"/>
    <xf numFmtId="164" fontId="20" fillId="0" borderId="2" pivotButton="0" quotePrefix="0" xfId="0"/>
    <xf numFmtId="164" fontId="23" fillId="0" borderId="2" pivotButton="0" quotePrefix="0" xfId="0"/>
    <xf numFmtId="164" fontId="32" fillId="0" borderId="2" pivotButton="0" quotePrefix="0" xfId="0"/>
    <xf numFmtId="0" fontId="25" fillId="0" borderId="2" applyAlignment="1" pivotButton="0" quotePrefix="0" xfId="0">
      <alignment horizontal="left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14" pivotButton="0" quotePrefix="0" xfId="0"/>
    <xf numFmtId="0" fontId="0" fillId="0" borderId="15" pivotButton="0" quotePrefix="0" xfId="0"/>
    <xf numFmtId="0" fontId="7" fillId="6" borderId="24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26" pivotButton="0" quotePrefix="0" xfId="0"/>
    <xf numFmtId="0" fontId="7" fillId="5" borderId="24" applyAlignment="1" pivotButton="0" quotePrefix="0" xfId="0">
      <alignment horizontal="center" vertical="center"/>
    </xf>
    <xf numFmtId="0" fontId="7" fillId="7" borderId="24" applyAlignment="1" pivotButton="0" quotePrefix="0" xfId="0">
      <alignment horizontal="center" vertical="center"/>
    </xf>
    <xf numFmtId="164" fontId="8" fillId="6" borderId="27" applyAlignment="1" pivotButton="0" quotePrefix="0" xfId="0">
      <alignment horizontal="center" vertical="center"/>
    </xf>
    <xf numFmtId="0" fontId="0" fillId="0" borderId="21" pivotButton="0" quotePrefix="0" xfId="0"/>
    <xf numFmtId="164" fontId="10" fillId="6" borderId="27" applyAlignment="1" pivotButton="0" quotePrefix="0" xfId="0">
      <alignment horizontal="center" vertical="center"/>
    </xf>
    <xf numFmtId="165" fontId="11" fillId="5" borderId="27" applyAlignment="1" pivotButton="0" quotePrefix="0" xfId="0">
      <alignment horizontal="center" vertical="center"/>
    </xf>
    <xf numFmtId="49" fontId="12" fillId="7" borderId="27" applyAlignment="1" pivotButton="0" quotePrefix="0" xfId="0">
      <alignment horizontal="center" vertical="center"/>
    </xf>
    <xf numFmtId="0" fontId="9" fillId="6" borderId="20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9" fillId="5" borderId="20" applyAlignment="1" pivotButton="0" quotePrefix="0" xfId="0">
      <alignment horizontal="center" vertical="center"/>
    </xf>
    <xf numFmtId="0" fontId="9" fillId="7" borderId="20" applyAlignment="1" pivotButton="0" quotePrefix="0" xfId="0">
      <alignment horizontal="center" vertical="center"/>
    </xf>
    <xf numFmtId="0" fontId="7" fillId="8" borderId="24" applyAlignment="1" pivotButton="0" quotePrefix="0" xfId="0">
      <alignment horizontal="center" vertical="center"/>
    </xf>
    <xf numFmtId="0" fontId="7" fillId="9" borderId="24" applyAlignment="1" pivotButton="0" quotePrefix="0" xfId="0">
      <alignment horizontal="center" vertical="center"/>
    </xf>
    <xf numFmtId="3" fontId="13" fillId="8" borderId="27" applyAlignment="1" pivotButton="0" quotePrefix="0" xfId="0">
      <alignment horizontal="center" vertical="center"/>
    </xf>
    <xf numFmtId="3" fontId="12" fillId="7" borderId="27" applyAlignment="1" pivotButton="0" quotePrefix="0" xfId="0">
      <alignment horizontal="center" vertical="center"/>
    </xf>
    <xf numFmtId="3" fontId="8" fillId="6" borderId="27" applyAlignment="1" pivotButton="0" quotePrefix="0" xfId="0">
      <alignment horizontal="center" vertical="center"/>
    </xf>
    <xf numFmtId="3" fontId="14" fillId="9" borderId="27" applyAlignment="1" pivotButton="0" quotePrefix="0" xfId="0">
      <alignment horizontal="center" vertical="center"/>
    </xf>
    <xf numFmtId="0" fontId="9" fillId="8" borderId="20" applyAlignment="1" pivotButton="0" quotePrefix="0" xfId="0">
      <alignment horizontal="center" vertical="center"/>
    </xf>
    <xf numFmtId="0" fontId="9" fillId="9" borderId="20" applyAlignment="1" pivotButton="0" quotePrefix="0" xfId="0">
      <alignment horizontal="center" vertical="center"/>
    </xf>
    <xf numFmtId="0" fontId="33" fillId="0" borderId="0" pivotButton="0" quotePrefix="0" xfId="0"/>
    <xf numFmtId="0" fontId="4" fillId="14" borderId="28" applyAlignment="1" pivotButton="0" quotePrefix="0" xfId="0">
      <alignment horizontal="center" vertical="center"/>
    </xf>
    <xf numFmtId="0" fontId="34" fillId="15" borderId="28" applyAlignment="1" pivotButton="0" quotePrefix="0" xfId="0">
      <alignment horizontal="center" vertical="center"/>
    </xf>
    <xf numFmtId="168" fontId="4" fillId="15" borderId="28" applyAlignment="1" pivotButton="0" quotePrefix="0" xfId="0">
      <alignment horizontal="right" vertical="center"/>
    </xf>
    <xf numFmtId="0" fontId="34" fillId="15" borderId="28" applyAlignment="1" pivotButton="0" quotePrefix="0" xfId="0">
      <alignment horizontal="left" vertical="center"/>
    </xf>
    <xf numFmtId="166" fontId="4" fillId="15" borderId="28" applyAlignment="1" pivotButton="0" quotePrefix="0" xfId="0">
      <alignment horizontal="right" vertical="center"/>
    </xf>
    <xf numFmtId="0" fontId="7" fillId="6" borderId="29" applyAlignment="1" pivotButton="0" quotePrefix="0" xfId="0">
      <alignment horizontal="center" vertical="center"/>
    </xf>
    <xf numFmtId="0" fontId="7" fillId="5" borderId="29" applyAlignment="1" pivotButton="0" quotePrefix="0" xfId="0">
      <alignment horizontal="center" vertical="center"/>
    </xf>
    <xf numFmtId="0" fontId="7" fillId="7" borderId="29" applyAlignment="1" pivotButton="0" quotePrefix="0" xfId="0">
      <alignment horizontal="center" vertical="center"/>
    </xf>
    <xf numFmtId="164" fontId="8" fillId="6" borderId="30" applyAlignment="1" pivotButton="0" quotePrefix="0" xfId="0">
      <alignment horizontal="center" vertical="center"/>
    </xf>
    <xf numFmtId="164" fontId="10" fillId="6" borderId="30" applyAlignment="1" pivotButton="0" quotePrefix="0" xfId="0">
      <alignment horizontal="center" vertical="center"/>
    </xf>
    <xf numFmtId="165" fontId="11" fillId="5" borderId="30" applyAlignment="1" pivotButton="0" quotePrefix="0" xfId="0">
      <alignment horizontal="center" vertical="center"/>
    </xf>
    <xf numFmtId="49" fontId="12" fillId="7" borderId="30" applyAlignment="1" pivotButton="0" quotePrefix="0" xfId="0">
      <alignment horizontal="center" vertical="center"/>
    </xf>
    <xf numFmtId="0" fontId="7" fillId="8" borderId="29" applyAlignment="1" pivotButton="0" quotePrefix="0" xfId="0">
      <alignment horizontal="center" vertical="center"/>
    </xf>
    <xf numFmtId="0" fontId="7" fillId="9" borderId="29" applyAlignment="1" pivotButton="0" quotePrefix="0" xfId="0">
      <alignment horizontal="center" vertical="center"/>
    </xf>
    <xf numFmtId="3" fontId="13" fillId="8" borderId="30" applyAlignment="1" pivotButton="0" quotePrefix="0" xfId="0">
      <alignment horizontal="center" vertical="center"/>
    </xf>
    <xf numFmtId="3" fontId="12" fillId="7" borderId="30" applyAlignment="1" pivotButton="0" quotePrefix="0" xfId="0">
      <alignment horizontal="center" vertical="center"/>
    </xf>
    <xf numFmtId="3" fontId="8" fillId="6" borderId="30" applyAlignment="1" pivotButton="0" quotePrefix="0" xfId="0">
      <alignment horizontal="center" vertical="center"/>
    </xf>
    <xf numFmtId="3" fontId="14" fillId="9" borderId="30" applyAlignment="1" pivotButton="0" quotePrefix="0" xfId="0">
      <alignment horizontal="center" vertical="center"/>
    </xf>
    <xf numFmtId="3" fontId="4" fillId="15" borderId="28" applyAlignment="1" pivotButton="0" quotePrefix="0" xfId="0">
      <alignment horizontal="right" vertical="center"/>
    </xf>
    <xf numFmtId="169" fontId="4" fillId="15" borderId="28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166534"/>
        <sz val="9"/>
      </font>
      <fill>
        <patternFill patternType="solid">
          <fgColor rgb="00DCFCE7"/>
          <bgColor rgb="00DCFCE7"/>
        </patternFill>
      </fill>
    </dxf>
    <dxf>
      <font>
        <name val="Calibri"/>
        <b val="1"/>
        <color rgb="00991B1B"/>
        <sz val="9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Data Ingested (Billion Rows)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Data Dashboard'!A14</f>
            </strRef>
          </tx>
          <spPr>
            <a:ln>
              <a:prstDash val="solid"/>
            </a:ln>
          </spPr>
          <cat>
            <numRef>
              <f>'Executive Data Dashboard'!$B$13:$M$13</f>
            </numRef>
          </cat>
          <val>
            <numRef>
              <f>'Executive Data Dashboard'!$B$14:$M$14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Billion Records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Data Quality Verification Ratio</a:t>
            </a:r>
          </a:p>
        </rich>
      </tx>
    </title>
    <plotArea>
      <pieChart>
        <varyColors val="1"/>
        <ser>
          <idx val="0"/>
          <order val="0"/>
          <tx>
            <strRef>
              <f>'Executive Data Dashboard'!I13</f>
            </strRef>
          </tx>
          <spPr>
            <a:ln>
              <a:prstDash val="solid"/>
            </a:ln>
          </spPr>
          <cat>
            <numRef>
              <f>'Executive Data Dashboard'!$H$14:$H$16</f>
            </numRef>
          </cat>
          <val>
            <numRef>
              <f>'Executive Data Dashboard'!$I$14:$I$16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ETL Pipeline Reliability &amp; Dashboard SLA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Data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Data Dashboard'!$B$50:$B$55</f>
            </numRef>
          </cat>
          <val>
            <numRef>
              <f>'Executive Data Dashboard'!$C$50:$C$55</f>
            </numRef>
          </val>
        </ser>
        <ser>
          <idx val="1"/>
          <order val="1"/>
          <tx>
            <strRef>
              <f>'Executive Data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Data Dashboard'!$B$50:$B$55</f>
            </numRef>
          </cat>
          <val>
            <numRef>
              <f>'Executive Data Dashboard'!$D$50:$D$55</f>
            </numRef>
          </val>
        </ser>
        <ser>
          <idx val="2"/>
          <order val="2"/>
          <tx>
            <strRef>
              <f>'Executive Data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Data Dashboard'!$B$50:$B$55</f>
            </numRef>
          </cat>
          <val>
            <numRef>
              <f>'Executive Data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Data Engineering &amp; Business Intelligence Maturity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Data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Data Dashboard'!$G$50:$G$55</f>
            </numRef>
          </cat>
          <val>
            <numRef>
              <f>'Executive Data Dashboard'!$H$50:$H$55</f>
            </numRef>
          </val>
        </ser>
        <ser>
          <idx val="1"/>
          <order val="1"/>
          <tx>
            <strRef>
              <f>'Executive Data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Data Dashboard'!$G$50:$G$55</f>
            </numRef>
          </cat>
          <val>
            <numRef>
              <f>'Executive Data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Enterprise Data Warehouse Compute Warehouse Usage (Credits/Day)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Data Dashboard'!C73</f>
            </strRef>
          </tx>
          <spPr>
            <a:ln>
              <a:prstDash val="solid"/>
            </a:ln>
          </spPr>
          <cat>
            <numRef>
              <f>'Executive Data Dashboard'!$B$74:$B$79</f>
            </numRef>
          </cat>
          <val>
            <numRef>
              <f>'Executive Data Dashboard'!$C$74:$C$79</f>
            </numRef>
          </val>
        </ser>
        <ser>
          <idx val="1"/>
          <order val="1"/>
          <tx>
            <strRef>
              <f>'Executive Data Dashboard'!D73</f>
            </strRef>
          </tx>
          <spPr>
            <a:ln>
              <a:prstDash val="solid"/>
            </a:ln>
          </spPr>
          <cat>
            <numRef>
              <f>'Executive Data Dashboard'!$B$74:$B$79</f>
            </numRef>
          </cat>
          <val>
            <numRef>
              <f>'Executive Data Dashboard'!$D$74:$D$79</f>
            </numRef>
          </val>
        </ser>
        <ser>
          <idx val="2"/>
          <order val="2"/>
          <tx>
            <strRef>
              <f>'Executive Data Dashboard'!E73</f>
            </strRef>
          </tx>
          <spPr>
            <a:ln>
              <a:prstDash val="solid"/>
            </a:ln>
          </spPr>
          <cat>
            <numRef>
              <f>'Executive Data Dashboard'!$B$74:$B$79</f>
            </numRef>
          </cat>
          <val>
            <numRef>
              <f>'Executive Data Dashboard'!$E$74:$E$79</f>
            </numRef>
          </val>
        </ser>
        <ser>
          <idx val="3"/>
          <order val="3"/>
          <tx>
            <strRef>
              <f>'Executive Data Dashboard'!F73</f>
            </strRef>
          </tx>
          <spPr>
            <a:ln>
              <a:prstDash val="solid"/>
            </a:ln>
          </spPr>
          <cat>
            <numRef>
              <f>'Executive Data Dashboard'!$B$74:$B$79</f>
            </numRef>
          </cat>
          <val>
            <numRef>
              <f>'Executive Data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BI Dashboard Execution Time (Sec) vs Daily Active Users (DAU)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Data Dashboard'!H73</f>
            </strRef>
          </tx>
          <spPr>
            <a:ln>
              <a:prstDash val="solid"/>
            </a:ln>
          </spPr>
          <cat>
            <numRef>
              <f>'Executive Data Dashboard'!$G$74:$G$79</f>
            </numRef>
          </cat>
          <val>
            <numRef>
              <f>'Executive Data Dashboard'!$H$74:$H$79</f>
            </numRef>
          </val>
        </ser>
        <ser>
          <idx val="1"/>
          <order val="1"/>
          <tx>
            <strRef>
              <f>'Executive Data Dashboard'!I73</f>
            </strRef>
          </tx>
          <spPr>
            <a:ln>
              <a:prstDash val="solid"/>
            </a:ln>
          </spPr>
          <cat>
            <numRef>
              <f>'Executive Data Dashboard'!$G$74:$G$79</f>
            </numRef>
          </cat>
          <val>
            <numRef>
              <f>'Executive Data Dashboard'!$I$74:$I$79</f>
            </numRef>
          </val>
        </ser>
        <ser>
          <idx val="2"/>
          <order val="2"/>
          <tx>
            <strRef>
              <f>'Executive Data Dashboard'!J73</f>
            </strRef>
          </tx>
          <spPr>
            <a:ln>
              <a:prstDash val="solid"/>
            </a:ln>
          </spPr>
          <cat>
            <numRef>
              <f>'Executive Data Dashboard'!$G$74:$G$79</f>
            </numRef>
          </cat>
          <val>
            <numRef>
              <f>'Executive Data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15</row>
      <rowOff>0</rowOff>
    </from>
    <ext cx="540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15</row>
      <rowOff>0</rowOff>
    </from>
    <ext cx="3960000" cy="306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8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36" customHeight="1">
      <c r="A1" s="1" t="inlineStr">
        <is>
          <t>ENTERPRISE DATA &amp; BI OPERATIONS ALL-IN-ONE DASHBOARD</t>
        </is>
      </c>
    </row>
    <row r="2" ht="20" customHeight="1">
      <c r="A2" s="2" t="inlineStr">
        <is>
          <t>Data Engineering, Data Quality, Cloud FinOps, Governance &amp; MLOps Architecture</t>
        </is>
      </c>
    </row>
    <row r="4" ht="24" customHeight="1">
      <c r="A4" s="3" t="inlineStr">
        <is>
          <t>PLATFORM OVERVIEW &amp; DATA OPS MISSION</t>
        </is>
      </c>
    </row>
    <row r="5" ht="20" customHeight="1">
      <c r="A5" s="4" t="inlineStr">
        <is>
          <t>Topic / Sheet</t>
        </is>
      </c>
      <c r="B5" s="4" t="inlineStr">
        <is>
          <t>Description / Operational Value</t>
        </is>
      </c>
      <c r="C5" s="84" t="n"/>
      <c r="D5" s="84" t="n"/>
      <c r="E5" s="84" t="n"/>
      <c r="F5" s="84" t="n"/>
      <c r="G5" s="85" t="n"/>
    </row>
    <row r="6" ht="22" customHeight="1">
      <c r="A6" s="5" t="inlineStr">
        <is>
          <t>Enterprise Scope</t>
        </is>
      </c>
      <c r="B6" s="6" t="inlineStr">
        <is>
          <t>Unified operations console covering ETL/ELT pipelines, Data Quality (dbt/Great Expectations), Cloud Data Warehouse FinOps (BigQuery/Snowflake), BI adoption, Data Privacy (UU PDP/GDPR), and Production MLOps.</t>
        </is>
      </c>
      <c r="C6" s="86" t="n"/>
      <c r="D6" s="86" t="n"/>
      <c r="E6" s="86" t="n"/>
      <c r="F6" s="86" t="n"/>
      <c r="G6" s="87" t="n"/>
    </row>
    <row r="7" ht="22" customHeight="1">
      <c r="A7" s="5" t="inlineStr">
        <is>
          <t>Zero Blind Spots</t>
        </is>
      </c>
      <c r="B7" s="6" t="inlineStr">
        <is>
          <t>Eliminates silent data pipeline failures, prevents runaway cloud query billing, and guarantees data trust for executive decision-makers.</t>
        </is>
      </c>
      <c r="C7" s="86" t="n"/>
      <c r="D7" s="86" t="n"/>
      <c r="E7" s="86" t="n"/>
      <c r="F7" s="86" t="n"/>
      <c r="G7" s="87" t="n"/>
    </row>
    <row r="8" ht="22" customHeight="1">
      <c r="A8" s="5" t="inlineStr">
        <is>
          <t>Automated Rollups</t>
        </is>
      </c>
      <c r="B8" s="6" t="inlineStr">
        <is>
          <t>Every KPI card, freshness status, cost variance, and quality gate is dynamically evaluated using native Excel formulas.</t>
        </is>
      </c>
      <c r="C8" s="86" t="n"/>
      <c r="D8" s="86" t="n"/>
      <c r="E8" s="86" t="n"/>
      <c r="F8" s="86" t="n"/>
      <c r="G8" s="87" t="n"/>
    </row>
    <row r="10" ht="24" customHeight="1">
      <c r="A10" s="3" t="inlineStr">
        <is>
          <t>MODULE DIRECTORY (14 SHEETS)</t>
        </is>
      </c>
    </row>
    <row r="11" ht="20" customHeight="1">
      <c r="A11" s="4" t="inlineStr">
        <is>
          <t>Topic / Sheet</t>
        </is>
      </c>
      <c r="B11" s="4" t="inlineStr">
        <is>
          <t>Description / Operational Value</t>
        </is>
      </c>
      <c r="C11" s="84" t="n"/>
      <c r="D11" s="84" t="n"/>
      <c r="E11" s="84" t="n"/>
      <c r="F11" s="84" t="n"/>
      <c r="G11" s="85" t="n"/>
    </row>
    <row r="12" ht="22" customHeight="1">
      <c r="A12" s="5" t="inlineStr">
        <is>
          <t>1. Executive Data Dashboard</t>
        </is>
      </c>
      <c r="B12" s="6" t="inlineStr">
        <is>
          <t>High-level Chief Data Officer (CDO) summary with pipeline health KPIs, monthly data volume charts, data quality distribution, and domain status.</t>
        </is>
      </c>
      <c r="C12" s="86" t="n"/>
      <c r="D12" s="86" t="n"/>
      <c r="E12" s="86" t="n"/>
      <c r="F12" s="86" t="n"/>
      <c r="G12" s="87" t="n"/>
    </row>
    <row r="13" ht="22" customHeight="1">
      <c r="A13" s="5" t="inlineStr">
        <is>
          <t>2. Data Pipeline Health</t>
        </is>
      </c>
      <c r="B13" s="6" t="inlineStr">
        <is>
          <t>ETL/ELT pipeline registry (Airflow, Dagster, dbt) tracking daily run status, execution time, and SLA freshness.</t>
        </is>
      </c>
      <c r="C13" s="86" t="n"/>
      <c r="D13" s="86" t="n"/>
      <c r="E13" s="86" t="n"/>
      <c r="F13" s="86" t="n"/>
      <c r="G13" s="87" t="n"/>
    </row>
    <row r="14" ht="22" customHeight="1">
      <c r="A14" s="5" t="inlineStr">
        <is>
          <t>3. Data Quality Scorecard</t>
        </is>
      </c>
      <c r="B14" s="6" t="inlineStr">
        <is>
          <t>Automated validation tests (nulls, duplicates, schema drift, referential integrity) with error rate % calculations.</t>
        </is>
      </c>
      <c r="C14" s="86" t="n"/>
      <c r="D14" s="86" t="n"/>
      <c r="E14" s="86" t="n"/>
      <c r="F14" s="86" t="n"/>
      <c r="G14" s="87" t="n"/>
    </row>
    <row r="15" ht="22" customHeight="1">
      <c r="A15" s="5" t="inlineStr">
        <is>
          <t>4. Data Warehouse &amp; FinOps</t>
        </is>
      </c>
      <c r="B15" s="6" t="inlineStr">
        <is>
          <t>Storage &amp; compute expenditure across BigQuery, Snowflake, and Databricks with budget variance tracking and cost optimization actions.</t>
        </is>
      </c>
      <c r="C15" s="86" t="n"/>
      <c r="D15" s="86" t="n"/>
      <c r="E15" s="86" t="n"/>
      <c r="F15" s="86" t="n"/>
      <c r="G15" s="87" t="n"/>
    </row>
    <row r="16" ht="22" customHeight="1">
      <c r="A16" s="5" t="inlineStr">
        <is>
          <t>5. BI Reports &amp; Adoption</t>
        </is>
      </c>
      <c r="B16" s="6" t="inlineStr">
        <is>
          <t>Power BI, Tableau, and Looker catalog tracking monthly active users (MAU), P95 query latencies, and business stewards.</t>
        </is>
      </c>
      <c r="C16" s="86" t="n"/>
      <c r="D16" s="86" t="n"/>
      <c r="E16" s="86" t="n"/>
      <c r="F16" s="86" t="n"/>
      <c r="G16" s="87" t="n"/>
    </row>
    <row r="17" ht="22" customHeight="1">
      <c r="A17" s="5" t="inlineStr">
        <is>
          <t>6. Data Governance &amp; PII</t>
        </is>
      </c>
      <c r="B17" s="6" t="inlineStr">
        <is>
          <t>Data catalog classifying confidential &amp; PII assets, tokenization/masking status, and retention compliance under UU PDP / GDPR.</t>
        </is>
      </c>
      <c r="C17" s="86" t="n"/>
      <c r="D17" s="86" t="n"/>
      <c r="E17" s="86" t="n"/>
      <c r="F17" s="86" t="n"/>
      <c r="G17" s="87" t="n"/>
    </row>
    <row r="18" ht="22" customHeight="1">
      <c r="A18" s="5" t="inlineStr">
        <is>
          <t>7. Data Request &amp; Backlog</t>
        </is>
      </c>
      <c r="B18" s="6" t="inlineStr">
        <is>
          <t>Ad-hoc business query &amp; dashboard backlog tracking turnaround times, priority, and SLA compliance.</t>
        </is>
      </c>
      <c r="C18" s="86" t="n"/>
      <c r="D18" s="86" t="n"/>
      <c r="E18" s="86" t="n"/>
      <c r="F18" s="86" t="n"/>
      <c r="G18" s="87" t="n"/>
    </row>
    <row r="19" ht="22" customHeight="1">
      <c r="A19" s="5" t="inlineStr">
        <is>
          <t>8. MLOps Model Register</t>
        </is>
      </c>
      <c r="B19" s="6" t="inlineStr">
        <is>
          <t>Production machine learning models tracking inference latency (ms), feature drift detection, and retraining cadences.</t>
        </is>
      </c>
      <c r="C19" s="86" t="n"/>
      <c r="D19" s="86" t="n"/>
      <c r="E19" s="86" t="n"/>
      <c r="F19" s="86" t="n"/>
      <c r="G19" s="87" t="n"/>
    </row>
    <row r="20" ht="22" customHeight="1">
      <c r="A20" s="5" t="inlineStr">
        <is>
          <t>9. Data Source Integration</t>
        </is>
      </c>
      <c r="B20" s="6" t="inlineStr">
        <is>
          <t>Operational ingestion catalog tracking ERP, CRM, Kafka streams, and daily records ingested.</t>
        </is>
      </c>
      <c r="C20" s="86" t="n"/>
      <c r="D20" s="86" t="n"/>
      <c r="E20" s="86" t="n"/>
      <c r="F20" s="86" t="n"/>
      <c r="G20" s="87" t="n"/>
    </row>
    <row r="21" ht="22" customHeight="1">
      <c r="A21" s="5" t="inlineStr">
        <is>
          <t>10. Data Incident &amp; RCA Log</t>
        </is>
      </c>
      <c r="B21" s="6" t="inlineStr">
        <is>
          <t>Register of major data outages, upstream schema changes, and corrective preventative actions.</t>
        </is>
      </c>
      <c r="C21" s="86" t="n"/>
      <c r="D21" s="86" t="n"/>
      <c r="E21" s="86" t="n"/>
      <c r="F21" s="86" t="n"/>
      <c r="G21" s="87" t="n"/>
    </row>
    <row r="22" ht="22" customHeight="1">
      <c r="A22" s="5" t="inlineStr">
        <is>
          <t>11. Master Data Management (MDM)</t>
        </is>
      </c>
      <c r="B22" s="6" t="inlineStr">
        <is>
          <t>Golden record deduplication tracking across Customer 360, Product Master, and Vendor registries.</t>
        </is>
      </c>
      <c r="C22" s="86" t="n"/>
      <c r="D22" s="86" t="n"/>
      <c r="E22" s="86" t="n"/>
      <c r="F22" s="86" t="n"/>
      <c r="G22" s="87" t="n"/>
    </row>
    <row r="23" ht="22" customHeight="1">
      <c r="A23" s="5" t="inlineStr">
        <is>
          <t>12. Data Team Capacity</t>
        </is>
      </c>
      <c r="B23" s="6" t="inlineStr">
        <is>
          <t>Resource allocation of Data Engineers, Analytics Engineers, BI Developers, and Data Scientists.</t>
        </is>
      </c>
      <c r="C23" s="86" t="n"/>
      <c r="D23" s="86" t="n"/>
      <c r="E23" s="86" t="n"/>
      <c r="F23" s="86" t="n"/>
      <c r="G23" s="87" t="n"/>
    </row>
    <row r="24" ht="22" customHeight="1">
      <c r="A24" s="5" t="inlineStr">
        <is>
          <t>13. Strategic Data Scorecard</t>
        </is>
      </c>
      <c r="B24" s="6" t="inlineStr">
        <is>
          <t>Consolidated executive scorecard mapping 12 strategic indicators across Reliability, Quality, FinOps, and Adoption.</t>
        </is>
      </c>
      <c r="C24" s="86" t="n"/>
      <c r="D24" s="86" t="n"/>
      <c r="E24" s="86" t="n"/>
      <c r="F24" s="86" t="n"/>
      <c r="G24" s="87" t="n"/>
    </row>
    <row r="26" ht="24" customHeight="1">
      <c r="A26" s="3" t="inlineStr">
        <is>
          <t>DATA QUALITY EVALUATION TIERS</t>
        </is>
      </c>
    </row>
    <row r="27" ht="20" customHeight="1">
      <c r="A27" s="4" t="inlineStr">
        <is>
          <t>Topic / Sheet</t>
        </is>
      </c>
      <c r="B27" s="4" t="inlineStr">
        <is>
          <t>Description / Operational Value</t>
        </is>
      </c>
      <c r="C27" s="84" t="n"/>
      <c r="D27" s="84" t="n"/>
      <c r="E27" s="84" t="n"/>
      <c r="F27" s="84" t="n"/>
      <c r="G27" s="85" t="n"/>
    </row>
    <row r="28" ht="22" customHeight="1">
      <c r="A28" s="5" t="inlineStr">
        <is>
          <t>Tier 1 - Pristine (&gt; 99.5%)</t>
        </is>
      </c>
      <c r="B28" s="6" t="inlineStr">
        <is>
          <t>Zero nulls in primary keys, zero duplicate entity IDs, schema strictly validated, fresh within 1 hour.</t>
        </is>
      </c>
      <c r="C28" s="86" t="n"/>
      <c r="D28" s="86" t="n"/>
      <c r="E28" s="86" t="n"/>
      <c r="F28" s="86" t="n"/>
      <c r="G28" s="87" t="n"/>
    </row>
    <row r="29" ht="22" customHeight="1">
      <c r="A29" s="5" t="inlineStr">
        <is>
          <t>Tier 2 - Acceptable (98.0% - 99.5%)</t>
        </is>
      </c>
      <c r="B29" s="6" t="inlineStr">
        <is>
          <t>Minor non-blocking anomalies in non-critical columns; dashboard operational.</t>
        </is>
      </c>
      <c r="C29" s="86" t="n"/>
      <c r="D29" s="86" t="n"/>
      <c r="E29" s="86" t="n"/>
      <c r="F29" s="86" t="n"/>
      <c r="G29" s="87" t="n"/>
    </row>
    <row r="30" ht="22" customHeight="1">
      <c r="A30" s="5" t="inlineStr">
        <is>
          <t>Tier 3 - Degraded (&lt; 98.0%)</t>
        </is>
      </c>
      <c r="B30" s="6" t="inlineStr">
        <is>
          <t>Data freshness delayed or null rate exceeding threshold; pipeline flagged for triage.</t>
        </is>
      </c>
      <c r="C30" s="86" t="n"/>
      <c r="D30" s="86" t="n"/>
      <c r="E30" s="86" t="n"/>
      <c r="F30" s="86" t="n"/>
      <c r="G30" s="87" t="n"/>
    </row>
  </sheetData>
  <mergeCells count="27">
    <mergeCell ref="B14:G14"/>
    <mergeCell ref="B17:G17"/>
    <mergeCell ref="B23:G23"/>
    <mergeCell ref="A4:G4"/>
    <mergeCell ref="B8:G8"/>
    <mergeCell ref="B13:G13"/>
    <mergeCell ref="B29:G29"/>
    <mergeCell ref="A10:G10"/>
    <mergeCell ref="B19:G19"/>
    <mergeCell ref="B28:G28"/>
    <mergeCell ref="B30:G30"/>
    <mergeCell ref="B15:G15"/>
    <mergeCell ref="B6:G6"/>
    <mergeCell ref="B24:G24"/>
    <mergeCell ref="B20:G20"/>
    <mergeCell ref="A1:G1"/>
    <mergeCell ref="B5:G5"/>
    <mergeCell ref="B7:G7"/>
    <mergeCell ref="B16:G16"/>
    <mergeCell ref="B22:G22"/>
    <mergeCell ref="B27:G27"/>
    <mergeCell ref="A26:G26"/>
    <mergeCell ref="A2:G2"/>
    <mergeCell ref="B12:G12"/>
    <mergeCell ref="B18:G18"/>
    <mergeCell ref="B21:G21"/>
    <mergeCell ref="B11:G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34" customWidth="1" min="3" max="3"/>
    <col width="22" customWidth="1" min="4" max="4"/>
    <col width="18" customWidth="1" min="5" max="5"/>
    <col width="24" customWidth="1" min="6" max="6"/>
    <col width="16" customWidth="1" min="7" max="7"/>
    <col width="30" customWidth="1" min="8" max="8"/>
    <col width="12" customWidth="1" min="9" max="9"/>
    <col width="112" customWidth="1" min="10" max="10"/>
    <col width="12" customWidth="1" min="11" max="11"/>
    <col width="12" customWidth="1" min="12" max="12"/>
  </cols>
  <sheetData>
    <row r="1" ht="36" customHeight="1">
      <c r="A1" s="1" t="inlineStr">
        <is>
          <t>ENTERPRISE DATA &amp; BI OPERATIONS COCKPIT</t>
        </is>
      </c>
    </row>
    <row r="2" ht="20" customHeight="1">
      <c r="A2" s="2" t="inlineStr">
        <is>
          <t>Data Pipeline Availability, Quality Index, Warehouse FinOps, &amp; Analytics Adoption</t>
        </is>
      </c>
    </row>
    <row r="3" ht="10" customHeight="1"/>
    <row r="4">
      <c r="A4" s="117" t="inlineStr">
        <is>
          <t>PIPELINE RUN SUCCESS RATE</t>
        </is>
      </c>
      <c r="B4" s="89" t="n"/>
      <c r="C4" s="90" t="n"/>
      <c r="D4" s="117" t="inlineStr">
        <is>
          <t>OVERALL DATA QUALITY SCORE</t>
        </is>
      </c>
      <c r="E4" s="89" t="n"/>
      <c r="F4" s="90" t="n"/>
      <c r="G4" s="118" t="inlineStr">
        <is>
          <t>MONTHLY WAREHOUSE SPEND</t>
        </is>
      </c>
      <c r="H4" s="89" t="n"/>
      <c r="I4" s="90" t="n"/>
      <c r="J4" s="119" t="inlineStr">
        <is>
          <t>TOTAL WAREHOUSE DATA</t>
        </is>
      </c>
      <c r="K4" s="89" t="n"/>
      <c r="L4" s="90" t="n"/>
    </row>
    <row r="5">
      <c r="A5" s="120">
        <f>SUM('Data Pipeline Health'!F10:F25)/SUM('Data Pipeline Health'!E10:E25)</f>
        <v/>
      </c>
      <c r="C5" s="94" t="n"/>
      <c r="D5" s="121">
        <f>COUNTIF('Data Quality Scorecard'!H10:H30, "Passed")/COUNTA('Data Quality Scorecard'!A10:A30)</f>
        <v/>
      </c>
      <c r="F5" s="94" t="n"/>
      <c r="G5" s="122">
        <f>SUM('Warehouse FinOps'!G10:G25)</f>
        <v/>
      </c>
      <c r="I5" s="94" t="n"/>
      <c r="J5" s="123">
        <f>SUM('Warehouse FinOps'!D10:D25)&amp;" TB"</f>
        <v/>
      </c>
      <c r="L5" s="94" t="n"/>
    </row>
    <row r="6">
      <c r="A6" s="98" t="inlineStr">
        <is>
          <t>Automated Data Signal</t>
        </is>
      </c>
      <c r="B6" s="99" t="n"/>
      <c r="C6" s="100" t="n"/>
      <c r="D6" s="98" t="inlineStr">
        <is>
          <t>Automated Data Signal</t>
        </is>
      </c>
      <c r="E6" s="99" t="n"/>
      <c r="F6" s="100" t="n"/>
      <c r="G6" s="101" t="inlineStr">
        <is>
          <t>Automated Data Signal</t>
        </is>
      </c>
      <c r="H6" s="99" t="n"/>
      <c r="I6" s="100" t="n"/>
      <c r="J6" s="102" t="inlineStr">
        <is>
          <t>Automated Data Signal</t>
        </is>
      </c>
      <c r="K6" s="99" t="n"/>
      <c r="L6" s="100" t="n"/>
    </row>
    <row r="7" ht="10" customHeight="1"/>
    <row r="8">
      <c r="A8" s="124" t="inlineStr">
        <is>
          <t>ACTIVE BI DASHBOARDS</t>
        </is>
      </c>
      <c r="B8" s="89" t="n"/>
      <c r="C8" s="90" t="n"/>
      <c r="D8" s="119" t="inlineStr">
        <is>
          <t>TOTAL BI ACTIVE USERS</t>
        </is>
      </c>
      <c r="E8" s="89" t="n"/>
      <c r="F8" s="90" t="n"/>
      <c r="G8" s="117" t="inlineStr">
        <is>
          <t>PRODUCTION ML MODELS</t>
        </is>
      </c>
      <c r="H8" s="89" t="n"/>
      <c r="I8" s="90" t="n"/>
      <c r="J8" s="125" t="inlineStr">
        <is>
          <t>PENDING DATA REQUESTS</t>
        </is>
      </c>
      <c r="K8" s="89" t="n"/>
      <c r="L8" s="90" t="n"/>
    </row>
    <row r="9">
      <c r="A9" s="126">
        <f>COUNTA('BI Reports &amp; Adoption'!A10:A25)</f>
        <v/>
      </c>
      <c r="C9" s="94" t="n"/>
      <c r="D9" s="127">
        <f>SUM('BI Reports &amp; Adoption'!D10:D25)</f>
        <v/>
      </c>
      <c r="F9" s="94" t="n"/>
      <c r="G9" s="128">
        <f>COUNTIF('MLOps Models'!I10:I25, "Active")</f>
        <v/>
      </c>
      <c r="I9" s="94" t="n"/>
      <c r="J9" s="129">
        <f>COUNTIF('Data Request Backlog'!G10:G30, "In Progress") + COUNTIF('Data Request Backlog'!G10:G30, "Backlog")</f>
        <v/>
      </c>
      <c r="L9" s="94" t="n"/>
    </row>
    <row r="10">
      <c r="A10" s="109" t="inlineStr">
        <is>
          <t>Automated Data Signal</t>
        </is>
      </c>
      <c r="B10" s="99" t="n"/>
      <c r="C10" s="100" t="n"/>
      <c r="D10" s="102" t="inlineStr">
        <is>
          <t>Automated Data Signal</t>
        </is>
      </c>
      <c r="E10" s="99" t="n"/>
      <c r="F10" s="100" t="n"/>
      <c r="G10" s="98" t="inlineStr">
        <is>
          <t>Automated Data Signal</t>
        </is>
      </c>
      <c r="H10" s="99" t="n"/>
      <c r="I10" s="100" t="n"/>
      <c r="J10" s="110" t="inlineStr">
        <is>
          <t>Automated Data Signal</t>
        </is>
      </c>
      <c r="K10" s="99" t="n"/>
      <c r="L10" s="100" t="n"/>
    </row>
    <row r="11" ht="16" customHeight="1"/>
    <row r="12" ht="22" customHeight="1">
      <c r="A12" s="31" t="inlineStr">
        <is>
          <t>MONTHLY DATA VOLUME INGESTION TREND (BILLION ROWS)</t>
        </is>
      </c>
      <c r="H12" s="31" t="inlineStr">
        <is>
          <t>DATA QUALITY TEST OUTCOMES</t>
        </is>
      </c>
    </row>
    <row r="13" ht="14" customHeight="1">
      <c r="A13" s="32" t="inlineStr">
        <is>
          <t>Metric</t>
        </is>
      </c>
      <c r="B13" s="32" t="inlineStr">
        <is>
          <t>Jan</t>
        </is>
      </c>
      <c r="C13" s="32" t="inlineStr">
        <is>
          <t>Feb</t>
        </is>
      </c>
      <c r="D13" s="32" t="inlineStr">
        <is>
          <t>Mar</t>
        </is>
      </c>
      <c r="E13" s="32" t="inlineStr">
        <is>
          <t>Apr</t>
        </is>
      </c>
      <c r="F13" s="32" t="inlineStr">
        <is>
          <t>May</t>
        </is>
      </c>
      <c r="G13" s="32" t="inlineStr">
        <is>
          <t>Jun</t>
        </is>
      </c>
      <c r="H13" s="32" t="inlineStr">
        <is>
          <t>Test Result</t>
        </is>
      </c>
      <c r="I13" s="32" t="inlineStr">
        <is>
          <t>Count</t>
        </is>
      </c>
      <c r="J13" s="32" t="inlineStr">
        <is>
          <t>Sep</t>
        </is>
      </c>
      <c r="K13" s="32" t="inlineStr">
        <is>
          <t>Oct</t>
        </is>
      </c>
      <c r="L13" s="32" t="inlineStr">
        <is>
          <t>Nov</t>
        </is>
      </c>
      <c r="M13" s="32" t="inlineStr">
        <is>
          <t>Dec</t>
        </is>
      </c>
    </row>
    <row r="14" ht="14" customHeight="1">
      <c r="A14" s="32" t="inlineStr">
        <is>
          <t>Billion Rows</t>
        </is>
      </c>
      <c r="B14" s="33" t="n">
        <v>1.2</v>
      </c>
      <c r="C14" s="33" t="n">
        <v>1.4</v>
      </c>
      <c r="D14" s="33" t="n">
        <v>1.5</v>
      </c>
      <c r="E14" s="33" t="n">
        <v>1.8</v>
      </c>
      <c r="F14" s="33" t="n">
        <v>2.1</v>
      </c>
      <c r="G14" s="33" t="n">
        <v>2.4</v>
      </c>
      <c r="H14" s="33" t="inlineStr">
        <is>
          <t>Passed Tests</t>
        </is>
      </c>
      <c r="I14" s="33" t="n">
        <v>48</v>
      </c>
      <c r="J14" s="33" t="n">
        <v>2.8</v>
      </c>
      <c r="K14" s="33" t="n">
        <v>3.1</v>
      </c>
      <c r="L14" s="33" t="n">
        <v>3.4</v>
      </c>
      <c r="M14" s="33" t="n">
        <v>3.2</v>
      </c>
    </row>
    <row r="15">
      <c r="H15" s="33" t="inlineStr">
        <is>
          <t>Minor Warnings</t>
        </is>
      </c>
      <c r="I15" s="33" t="n">
        <v>4</v>
      </c>
    </row>
    <row r="16">
      <c r="H16" s="33" t="inlineStr">
        <is>
          <t>Critical Anomalies</t>
        </is>
      </c>
      <c r="I16" s="33" t="n">
        <v>2</v>
      </c>
    </row>
    <row r="31" ht="16" customHeight="1"/>
    <row r="32" ht="24" customHeight="1">
      <c r="A32" s="34" t="inlineStr">
        <is>
          <t>ENTERPRISE DATA DOMAIN RELIABILITY &amp; GOVERNANCE SCORECARD</t>
        </is>
      </c>
    </row>
    <row r="33" ht="20" customHeight="1">
      <c r="A33" s="35" t="inlineStr">
        <is>
          <t>Data Operational Pillar</t>
        </is>
      </c>
      <c r="B33" s="35" t="inlineStr">
        <is>
          <t>Target Objective</t>
        </is>
      </c>
      <c r="C33" s="35" t="inlineStr">
        <is>
          <t>Primary Health Metric</t>
        </is>
      </c>
      <c r="D33" s="35" t="inlineStr">
        <is>
          <t>Benchmark</t>
        </is>
      </c>
      <c r="E33" s="35" t="inlineStr">
        <is>
          <t>Actual Status</t>
        </is>
      </c>
      <c r="F33" s="35" t="inlineStr">
        <is>
          <t>Operating Condition</t>
        </is>
      </c>
      <c r="G33" s="35" t="inlineStr">
        <is>
          <t>Rating</t>
        </is>
      </c>
    </row>
    <row r="34" ht="20" customHeight="1">
      <c r="A34" s="36" t="inlineStr">
        <is>
          <t>Data Ingestion &amp; ETL</t>
        </is>
      </c>
      <c r="B34" s="37" t="inlineStr">
        <is>
          <t>&gt;= 99.0% Success</t>
        </is>
      </c>
      <c r="C34" s="38" t="inlineStr">
        <is>
          <t>Pipeline Execution Reliability</t>
        </is>
      </c>
      <c r="D34" s="37" t="inlineStr">
        <is>
          <t>Industry Best: 99%</t>
        </is>
      </c>
      <c r="E34" s="37" t="inlineStr">
        <is>
          <t>98.5%</t>
        </is>
      </c>
      <c r="F34" s="38" t="inlineStr">
        <is>
          <t>High Reliability</t>
        </is>
      </c>
      <c r="G34" s="39" t="inlineStr">
        <is>
          <t>GREEN</t>
        </is>
      </c>
    </row>
    <row r="35" ht="20" customHeight="1">
      <c r="A35" s="36" t="inlineStr">
        <is>
          <t>Data Quality &amp; Trust</t>
        </is>
      </c>
      <c r="B35" s="37" t="inlineStr">
        <is>
          <t>&gt;= 99.0% Pass</t>
        </is>
      </c>
      <c r="C35" s="38" t="inlineStr">
        <is>
          <t>Automated DQ Assertions</t>
        </is>
      </c>
      <c r="D35" s="37" t="inlineStr">
        <is>
          <t>Pristine Tier: 99%</t>
        </is>
      </c>
      <c r="E35" s="37" t="inlineStr">
        <is>
          <t>96.3%</t>
        </is>
      </c>
      <c r="F35" s="38" t="inlineStr">
        <is>
          <t>Passing Quality Gates</t>
        </is>
      </c>
      <c r="G35" s="39" t="inlineStr">
        <is>
          <t>GREEN</t>
        </is>
      </c>
    </row>
    <row r="36" ht="20" customHeight="1">
      <c r="A36" s="36" t="inlineStr">
        <is>
          <t>Data Warehouse FinOps</t>
        </is>
      </c>
      <c r="B36" s="37" t="inlineStr">
        <is>
          <t>&lt;= 0.0% Variance</t>
        </is>
      </c>
      <c r="C36" s="38" t="inlineStr">
        <is>
          <t>Monthly BigQuery &amp; Snowflake Spend</t>
        </is>
      </c>
      <c r="D36" s="37" t="inlineStr">
        <is>
          <t>FinOps Std: &lt;= 2%</t>
        </is>
      </c>
      <c r="E36" s="37" t="inlineStr">
        <is>
          <t>Under Budget</t>
        </is>
      </c>
      <c r="F36" s="38" t="inlineStr">
        <is>
          <t>Optimized Partitions</t>
        </is>
      </c>
      <c r="G36" s="39" t="inlineStr">
        <is>
          <t>GREEN</t>
        </is>
      </c>
    </row>
    <row r="37" ht="20" customHeight="1">
      <c r="A37" s="36" t="inlineStr">
        <is>
          <t>BI Report Performance</t>
        </is>
      </c>
      <c r="B37" s="37" t="inlineStr">
        <is>
          <t>&lt;= 3.0s P95</t>
        </is>
      </c>
      <c r="C37" s="38" t="inlineStr">
        <is>
          <t>Executive Dashboard Query Latency</t>
        </is>
      </c>
      <c r="D37" s="37" t="inlineStr">
        <is>
          <t>Top Quartile: &lt; 3s</t>
        </is>
      </c>
      <c r="E37" s="37" t="inlineStr">
        <is>
          <t>2.4s</t>
        </is>
      </c>
      <c r="F37" s="38" t="inlineStr">
        <is>
          <t>Instant Loading</t>
        </is>
      </c>
      <c r="G37" s="39" t="inlineStr">
        <is>
          <t>GREEN</t>
        </is>
      </c>
    </row>
    <row r="38" ht="20" customHeight="1">
      <c r="A38" s="36" t="inlineStr">
        <is>
          <t>Data Privacy (UU PDP)</t>
        </is>
      </c>
      <c r="B38" s="37" t="inlineStr">
        <is>
          <t>100.0% Masked</t>
        </is>
      </c>
      <c r="C38" s="38" t="inlineStr">
        <is>
          <t>PII Tokenization &amp; Column Masking</t>
        </is>
      </c>
      <c r="D38" s="37" t="inlineStr">
        <is>
          <t>Strict Legal Std: 100%</t>
        </is>
      </c>
      <c r="E38" s="37" t="inlineStr">
        <is>
          <t>100.0%</t>
        </is>
      </c>
      <c r="F38" s="38" t="inlineStr">
        <is>
          <t>Fully Compliant</t>
        </is>
      </c>
      <c r="G38" s="39" t="inlineStr">
        <is>
          <t>GREEN</t>
        </is>
      </c>
    </row>
    <row r="39" ht="20" customHeight="1">
      <c r="A39" s="36" t="inlineStr">
        <is>
          <t>MLOps Model Health</t>
        </is>
      </c>
      <c r="B39" s="37" t="inlineStr">
        <is>
          <t>Zero Severe Drift</t>
        </is>
      </c>
      <c r="C39" s="38" t="inlineStr">
        <is>
          <t>Production Model Accuracy &amp; Drift</t>
        </is>
      </c>
      <c r="D39" s="37" t="inlineStr">
        <is>
          <t>High Stability: &lt; 5%</t>
        </is>
      </c>
      <c r="E39" s="37" t="inlineStr">
        <is>
          <t>No Drift</t>
        </is>
      </c>
      <c r="F39" s="38" t="inlineStr">
        <is>
          <t>Stable Predictions</t>
        </is>
      </c>
      <c r="G39" s="39" t="inlineStr">
        <is>
          <t>GREEN</t>
        </is>
      </c>
    </row>
    <row r="40" ht="20" customHeight="1">
      <c r="A40" s="36" t="inlineStr">
        <is>
          <t>Analytics SLA</t>
        </is>
      </c>
      <c r="B40" s="37" t="inlineStr">
        <is>
          <t>&gt;= 90.0% Met</t>
        </is>
      </c>
      <c r="C40" s="38" t="inlineStr">
        <is>
          <t>Business Ad-Hoc Request Fulfillment</t>
        </is>
      </c>
      <c r="D40" s="37" t="inlineStr">
        <is>
          <t>SLA Standard: 90%</t>
        </is>
      </c>
      <c r="E40" s="37" t="inlineStr">
        <is>
          <t>92.0%</t>
        </is>
      </c>
      <c r="F40" s="38" t="inlineStr">
        <is>
          <t>On Schedule</t>
        </is>
      </c>
      <c r="G40" s="39" t="inlineStr">
        <is>
          <t>GREEN</t>
        </is>
      </c>
    </row>
    <row r="48">
      <c r="B48" s="111" t="inlineStr">
        <is>
          <t>Monthly ETL Pipeline Reliability &amp; Dashboard SLA (%)</t>
        </is>
      </c>
      <c r="G48" s="111" t="inlineStr">
        <is>
          <t>Data Engineering &amp; Business Intelligence Maturity</t>
        </is>
      </c>
    </row>
    <row r="49">
      <c r="B49" s="112" t="inlineStr">
        <is>
          <t>Month</t>
        </is>
      </c>
      <c r="C49" s="112" t="inlineStr">
        <is>
          <t>Target Pipeline SLA %</t>
        </is>
      </c>
      <c r="D49" s="112" t="inlineStr">
        <is>
          <t>Actual ETL Uptime %</t>
        </is>
      </c>
      <c r="E49" s="112" t="inlineStr">
        <is>
          <t>Query Latency P95 Score %</t>
        </is>
      </c>
      <c r="G49" s="112" t="inlineStr">
        <is>
          <t>Operational Capability Pillar</t>
        </is>
      </c>
      <c r="H49" s="112" t="inlineStr">
        <is>
          <t>Benchmark</t>
        </is>
      </c>
      <c r="I49" s="112" t="inlineStr">
        <is>
          <t>Current Attainment</t>
        </is>
      </c>
    </row>
    <row r="50">
      <c r="B50" s="113" t="inlineStr">
        <is>
          <t>May</t>
        </is>
      </c>
      <c r="C50" s="114" t="n">
        <v>98</v>
      </c>
      <c r="D50" s="114" t="n">
        <v>98.5</v>
      </c>
      <c r="E50" s="114" t="n">
        <v>91</v>
      </c>
      <c r="G50" s="115" t="inlineStr">
        <is>
          <t>dbt SQL Model Testing</t>
        </is>
      </c>
      <c r="H50" s="116" t="n">
        <v>4.2</v>
      </c>
      <c r="I50" s="116" t="n">
        <v>4.8</v>
      </c>
    </row>
    <row r="51">
      <c r="B51" s="113" t="inlineStr">
        <is>
          <t>Jun</t>
        </is>
      </c>
      <c r="C51" s="114" t="n">
        <v>98.5</v>
      </c>
      <c r="D51" s="114" t="n">
        <v>99</v>
      </c>
      <c r="E51" s="114" t="n">
        <v>92.8</v>
      </c>
      <c r="G51" s="115" t="inlineStr">
        <is>
          <t>Airflow / Spark Orchestration</t>
        </is>
      </c>
      <c r="H51" s="116" t="n">
        <v>4.5</v>
      </c>
      <c r="I51" s="116" t="n">
        <v>4.9</v>
      </c>
    </row>
    <row r="52">
      <c r="B52" s="113" t="inlineStr">
        <is>
          <t>Jul</t>
        </is>
      </c>
      <c r="C52" s="114" t="n">
        <v>99</v>
      </c>
      <c r="D52" s="114" t="n">
        <v>99.40000000000001</v>
      </c>
      <c r="E52" s="114" t="n">
        <v>94.5</v>
      </c>
      <c r="G52" s="115" t="inlineStr">
        <is>
          <t>BigQuery Cost Optimization</t>
        </is>
      </c>
      <c r="H52" s="116" t="n">
        <v>4</v>
      </c>
      <c r="I52" s="116" t="n">
        <v>4.6</v>
      </c>
    </row>
    <row r="53">
      <c r="B53" s="113" t="inlineStr">
        <is>
          <t>Aug</t>
        </is>
      </c>
      <c r="C53" s="114" t="n">
        <v>99</v>
      </c>
      <c r="D53" s="114" t="n">
        <v>99.2</v>
      </c>
      <c r="E53" s="114" t="n">
        <v>93.90000000000001</v>
      </c>
      <c r="G53" s="115" t="inlineStr">
        <is>
          <t>Semantic Layer Metric Store</t>
        </is>
      </c>
      <c r="H53" s="116" t="n">
        <v>4</v>
      </c>
      <c r="I53" s="116" t="n">
        <v>4.5</v>
      </c>
    </row>
    <row r="54">
      <c r="B54" s="113" t="inlineStr">
        <is>
          <t>Sep</t>
        </is>
      </c>
      <c r="C54" s="114" t="n">
        <v>99.5</v>
      </c>
      <c r="D54" s="114" t="n">
        <v>99.7</v>
      </c>
      <c r="E54" s="114" t="n">
        <v>96.2</v>
      </c>
      <c r="G54" s="115" t="inlineStr">
        <is>
          <t>Data Quality Anomaly Alert</t>
        </is>
      </c>
      <c r="H54" s="116" t="n">
        <v>4.2</v>
      </c>
      <c r="I54" s="116" t="n">
        <v>4.7</v>
      </c>
    </row>
    <row r="55">
      <c r="B55" s="113" t="inlineStr">
        <is>
          <t>Oct</t>
        </is>
      </c>
      <c r="C55" s="114" t="n">
        <v>99.8</v>
      </c>
      <c r="D55" s="114" t="n">
        <v>99.90000000000001</v>
      </c>
      <c r="E55" s="114" t="n">
        <v>98</v>
      </c>
      <c r="G55" s="115" t="inlineStr">
        <is>
          <t>Self-Service Tableau/Looker</t>
        </is>
      </c>
      <c r="H55" s="116" t="n">
        <v>3.8</v>
      </c>
      <c r="I55" s="116" t="n">
        <v>4.3</v>
      </c>
    </row>
    <row r="72">
      <c r="B72" s="111" t="inlineStr">
        <is>
          <t>Enterprise Data Warehouse Compute Warehouse Usage (Credits/Day)</t>
        </is>
      </c>
      <c r="G72" s="111" t="inlineStr">
        <is>
          <t>BI Dashboard Execution Time (Sec) vs Daily Active Users (DAU)</t>
        </is>
      </c>
    </row>
    <row r="73">
      <c r="B73" s="112" t="inlineStr">
        <is>
          <t>Month</t>
        </is>
      </c>
      <c r="C73" s="112" t="inlineStr">
        <is>
          <t>Exec Reporting BI</t>
        </is>
      </c>
      <c r="D73" s="112" t="inlineStr">
        <is>
          <t>Data Science &amp; ML</t>
        </is>
      </c>
      <c r="E73" s="112" t="inlineStr">
        <is>
          <t>Scheduled ETL/ELT</t>
        </is>
      </c>
      <c r="F73" s="112" t="inlineStr">
        <is>
          <t>Ad-Hoc Analysts</t>
        </is>
      </c>
      <c r="G73" s="112" t="inlineStr">
        <is>
          <t>Executive Report</t>
        </is>
      </c>
      <c r="H73" s="112" t="inlineStr">
        <is>
          <t>Load Time (Sec)</t>
        </is>
      </c>
      <c r="I73" s="112" t="inlineStr">
        <is>
          <t>DAU Users</t>
        </is>
      </c>
      <c r="J73" s="112" t="inlineStr">
        <is>
          <t>Underlying Tables</t>
        </is>
      </c>
    </row>
    <row r="74">
      <c r="B74" s="115" t="inlineStr">
        <is>
          <t>May</t>
        </is>
      </c>
      <c r="C74" s="130" t="n">
        <v>450</v>
      </c>
      <c r="D74" s="130" t="n">
        <v>320</v>
      </c>
      <c r="E74" s="130" t="n">
        <v>580</v>
      </c>
      <c r="F74" s="130" t="n">
        <v>210</v>
      </c>
      <c r="G74" s="115" t="inlineStr">
        <is>
          <t>Daily Flash Revenue</t>
        </is>
      </c>
      <c r="H74" s="131" t="n">
        <v>1.8</v>
      </c>
      <c r="I74" s="130" t="n">
        <v>850</v>
      </c>
      <c r="J74" s="130" t="n">
        <v>12</v>
      </c>
    </row>
    <row r="75">
      <c r="B75" s="115" t="inlineStr">
        <is>
          <t>Jun</t>
        </is>
      </c>
      <c r="C75" s="130" t="n">
        <v>480</v>
      </c>
      <c r="D75" s="130" t="n">
        <v>360</v>
      </c>
      <c r="E75" s="130" t="n">
        <v>560</v>
      </c>
      <c r="F75" s="130" t="n">
        <v>230</v>
      </c>
      <c r="G75" s="115" t="inlineStr">
        <is>
          <t>C-Suite KPI Cockpit</t>
        </is>
      </c>
      <c r="H75" s="131" t="n">
        <v>2.4</v>
      </c>
      <c r="I75" s="130" t="n">
        <v>420</v>
      </c>
      <c r="J75" s="130" t="n">
        <v>24</v>
      </c>
    </row>
    <row r="76">
      <c r="B76" s="115" t="inlineStr">
        <is>
          <t>Jul</t>
        </is>
      </c>
      <c r="C76" s="130" t="n">
        <v>520</v>
      </c>
      <c r="D76" s="130" t="n">
        <v>410</v>
      </c>
      <c r="E76" s="130" t="n">
        <v>540</v>
      </c>
      <c r="F76" s="130" t="n">
        <v>250</v>
      </c>
      <c r="G76" s="115" t="inlineStr">
        <is>
          <t>Supply Chain Command</t>
        </is>
      </c>
      <c r="H76" s="131" t="n">
        <v>4.8</v>
      </c>
      <c r="I76" s="130" t="n">
        <v>310</v>
      </c>
      <c r="J76" s="130" t="n">
        <v>45</v>
      </c>
    </row>
    <row r="77">
      <c r="B77" s="115" t="inlineStr">
        <is>
          <t>Aug</t>
        </is>
      </c>
      <c r="C77" s="130" t="n">
        <v>510</v>
      </c>
      <c r="D77" s="130" t="n">
        <v>400</v>
      </c>
      <c r="E77" s="130" t="n">
        <v>530</v>
      </c>
      <c r="F77" s="130" t="n">
        <v>245</v>
      </c>
      <c r="G77" s="115" t="inlineStr">
        <is>
          <t>Customer Churn Cohorts</t>
        </is>
      </c>
      <c r="H77" s="131" t="n">
        <v>7.2</v>
      </c>
      <c r="I77" s="130" t="n">
        <v>185</v>
      </c>
      <c r="J77" s="130" t="n">
        <v>38</v>
      </c>
    </row>
    <row r="78">
      <c r="B78" s="115" t="inlineStr">
        <is>
          <t>Sep</t>
        </is>
      </c>
      <c r="C78" s="130" t="n">
        <v>560</v>
      </c>
      <c r="D78" s="130" t="n">
        <v>460</v>
      </c>
      <c r="E78" s="130" t="n">
        <v>510</v>
      </c>
      <c r="F78" s="130" t="n">
        <v>280</v>
      </c>
      <c r="G78" s="115" t="inlineStr">
        <is>
          <t>Marketing Campaign ROI</t>
        </is>
      </c>
      <c r="H78" s="131" t="n">
        <v>5.6</v>
      </c>
      <c r="I78" s="130" t="n">
        <v>260</v>
      </c>
      <c r="J78" s="130" t="n">
        <v>32</v>
      </c>
    </row>
    <row r="79">
      <c r="B79" s="115" t="inlineStr">
        <is>
          <t>Oct</t>
        </is>
      </c>
      <c r="C79" s="130" t="n">
        <v>610</v>
      </c>
      <c r="D79" s="130" t="n">
        <v>530</v>
      </c>
      <c r="E79" s="130" t="n">
        <v>480</v>
      </c>
      <c r="F79" s="130" t="n">
        <v>310</v>
      </c>
      <c r="G79" s="115" t="inlineStr">
        <is>
          <t>Product Feature Funnel</t>
        </is>
      </c>
      <c r="H79" s="131" t="n">
        <v>3.2</v>
      </c>
      <c r="I79" s="130" t="n">
        <v>390</v>
      </c>
      <c r="J79" s="130" t="n">
        <v>18</v>
      </c>
    </row>
  </sheetData>
  <mergeCells count="29">
    <mergeCell ref="J6:L6"/>
    <mergeCell ref="G10:I10"/>
    <mergeCell ref="G6:I6"/>
    <mergeCell ref="J4:L4"/>
    <mergeCell ref="A1:N1"/>
    <mergeCell ref="A5:C5"/>
    <mergeCell ref="G5:I5"/>
    <mergeCell ref="A8:C8"/>
    <mergeCell ref="D4:F4"/>
    <mergeCell ref="A32:L32"/>
    <mergeCell ref="G4:I4"/>
    <mergeCell ref="D9:F9"/>
    <mergeCell ref="D8:F8"/>
    <mergeCell ref="A4:C4"/>
    <mergeCell ref="A10:C10"/>
    <mergeCell ref="D5:F5"/>
    <mergeCell ref="A2:N2"/>
    <mergeCell ref="A9:C9"/>
    <mergeCell ref="G9:I9"/>
    <mergeCell ref="J8:L8"/>
    <mergeCell ref="D10:F10"/>
    <mergeCell ref="J5:L5"/>
    <mergeCell ref="J10:L10"/>
    <mergeCell ref="H12:L12"/>
    <mergeCell ref="A6:C6"/>
    <mergeCell ref="A12:G12"/>
    <mergeCell ref="G8:I8"/>
    <mergeCell ref="J9:L9"/>
    <mergeCell ref="D6:F6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32" customWidth="1" min="3" max="3"/>
    <col width="18" customWidth="1" min="4" max="4"/>
    <col width="16" customWidth="1" min="5" max="5"/>
    <col width="16" customWidth="1" min="6" max="6"/>
    <col width="14" customWidth="1" min="7" max="7"/>
    <col width="16" customWidth="1" min="8" max="8"/>
    <col width="18" customWidth="1" min="9" max="9"/>
    <col width="20" customWidth="1" min="10" max="10"/>
    <col width="18" customWidth="1" min="11" max="11"/>
    <col width="18" customWidth="1" min="12" max="12"/>
  </cols>
  <sheetData>
    <row r="1" ht="36" customHeight="1">
      <c r="A1" s="1" t="inlineStr">
        <is>
          <t>ETL / ELT PIPELINE OPERATIONAL REGISTRY (AIRFLOW &amp; DBT)</t>
        </is>
      </c>
    </row>
    <row r="2" ht="20" customHeight="1">
      <c r="A2" s="2" t="inlineStr">
        <is>
          <t>Pipeline Execution Reliability, Dagster/Airflow DAG Runs, Runtime Minutes &amp; Freshness SLAs</t>
        </is>
      </c>
    </row>
    <row r="3" ht="20" customHeight="1">
      <c r="A3" s="40" t="inlineStr">
        <is>
          <t>OVERALL RUN SUCCESS:</t>
        </is>
      </c>
      <c r="C3" s="41">
        <f>SUM(F10:F25)/SUM(E10:E25)</f>
        <v/>
      </c>
      <c r="D3" s="40" t="inlineStr">
        <is>
          <t>TOTAL PIPELINE RUNS:</t>
        </is>
      </c>
      <c r="F3" s="42">
        <f>SUM(E10:E25)</f>
        <v/>
      </c>
      <c r="G3" s="40" t="inlineStr">
        <is>
          <t>FRESHNESS SLA MET:</t>
        </is>
      </c>
      <c r="I3" s="43">
        <f>COUNTIF(K10:K25, "Compliant")&amp;" / "&amp;COUNTA(A10:A25)</f>
        <v/>
      </c>
    </row>
    <row r="9" ht="26" customHeight="1">
      <c r="A9" s="44" t="inlineStr">
        <is>
          <t>DAG / Pipeline Name</t>
        </is>
      </c>
      <c r="B9" s="44" t="inlineStr">
        <is>
          <t>Source System</t>
        </is>
      </c>
      <c r="C9" s="44" t="inlineStr">
        <is>
          <t>Target Warehouse Table</t>
        </is>
      </c>
      <c r="D9" s="44" t="inlineStr">
        <is>
          <t>Schedule Cadence</t>
        </is>
      </c>
      <c r="E9" s="44" t="inlineStr">
        <is>
          <t>Total Runs (Mo)</t>
        </is>
      </c>
      <c r="F9" s="44" t="inlineStr">
        <is>
          <t>Successful Runs</t>
        </is>
      </c>
      <c r="G9" s="44" t="inlineStr">
        <is>
          <t>Failed Runs</t>
        </is>
      </c>
      <c r="H9" s="44" t="inlineStr">
        <is>
          <t>Success Rate %</t>
        </is>
      </c>
      <c r="I9" s="44" t="inlineStr">
        <is>
          <t>Avg Runtime (Min)</t>
        </is>
      </c>
      <c r="J9" s="44" t="inlineStr">
        <is>
          <t>SLA Freshness Target</t>
        </is>
      </c>
      <c r="K9" s="44" t="inlineStr">
        <is>
          <t>Freshness Status</t>
        </is>
      </c>
      <c r="L9" s="44" t="inlineStr">
        <is>
          <t>Lead Data Engineer</t>
        </is>
      </c>
    </row>
    <row r="10" ht="20" customHeight="1">
      <c r="A10" s="45" t="inlineStr">
        <is>
          <t>dag_order_transactions_cdc</t>
        </is>
      </c>
      <c r="B10" s="46" t="inlineStr">
        <is>
          <t>PostgreSQL Production DB</t>
        </is>
      </c>
      <c r="C10" s="47" t="inlineStr">
        <is>
          <t>dwh_core.fct_orders</t>
        </is>
      </c>
      <c r="D10" s="46" t="inlineStr">
        <is>
          <t>Every 15 Mins</t>
        </is>
      </c>
      <c r="E10" s="48" t="n">
        <v>2880</v>
      </c>
      <c r="F10" s="49" t="n">
        <v>2872</v>
      </c>
      <c r="G10" s="50">
        <f>E10-F10</f>
        <v/>
      </c>
      <c r="H10" s="51">
        <f>F10/E10</f>
        <v/>
      </c>
      <c r="I10" s="52" t="n">
        <v>8.5</v>
      </c>
      <c r="J10" s="46" t="inlineStr">
        <is>
          <t>15 Mins</t>
        </is>
      </c>
      <c r="K10" s="53">
        <f>IF(H10&gt;=0.98, "Compliant", "Delayed")</f>
        <v/>
      </c>
      <c r="L10" s="46" t="inlineStr">
        <is>
          <t>Bambang Wijaya</t>
        </is>
      </c>
    </row>
    <row r="11" ht="20" customHeight="1">
      <c r="A11" s="45" t="inlineStr">
        <is>
          <t>dag_salesforce_crm_sync</t>
        </is>
      </c>
      <c r="B11" s="46" t="inlineStr">
        <is>
          <t>Salesforce REST API</t>
        </is>
      </c>
      <c r="C11" s="47" t="inlineStr">
        <is>
          <t>dwh_raw.raw_salesforce_leads</t>
        </is>
      </c>
      <c r="D11" s="46" t="inlineStr">
        <is>
          <t>Hourly</t>
        </is>
      </c>
      <c r="E11" s="48" t="n">
        <v>720</v>
      </c>
      <c r="F11" s="49" t="n">
        <v>715</v>
      </c>
      <c r="G11" s="50">
        <f>E11-F11</f>
        <v/>
      </c>
      <c r="H11" s="51">
        <f>F11/E11</f>
        <v/>
      </c>
      <c r="I11" s="52" t="n">
        <v>14</v>
      </c>
      <c r="J11" s="46" t="inlineStr">
        <is>
          <t>1 Hour</t>
        </is>
      </c>
      <c r="K11" s="53">
        <f>IF(H11&gt;=0.98, "Compliant", "Delayed")</f>
        <v/>
      </c>
      <c r="L11" s="46" t="inlineStr">
        <is>
          <t>Rina Marlina</t>
        </is>
      </c>
    </row>
    <row r="12" ht="20" customHeight="1">
      <c r="A12" s="45" t="inlineStr">
        <is>
          <t>dag_sap_erp_gl_journals</t>
        </is>
      </c>
      <c r="B12" s="46" t="inlineStr">
        <is>
          <t>SAP S/4HANA OData</t>
        </is>
      </c>
      <c r="C12" s="47" t="inlineStr">
        <is>
          <t>dwh_finance.fct_general_ledger</t>
        </is>
      </c>
      <c r="D12" s="46" t="inlineStr">
        <is>
          <t>Daily (02:00 UTC)</t>
        </is>
      </c>
      <c r="E12" s="48" t="n">
        <v>30</v>
      </c>
      <c r="F12" s="49" t="n">
        <v>30</v>
      </c>
      <c r="G12" s="50">
        <f>E12-F12</f>
        <v/>
      </c>
      <c r="H12" s="51">
        <f>F12/E12</f>
        <v/>
      </c>
      <c r="I12" s="52" t="n">
        <v>45</v>
      </c>
      <c r="J12" s="46" t="inlineStr">
        <is>
          <t>Daily 06:00</t>
        </is>
      </c>
      <c r="K12" s="53">
        <f>IF(H12&gt;=0.98, "Compliant", "Delayed")</f>
        <v/>
      </c>
      <c r="L12" s="46" t="inlineStr">
        <is>
          <t>Bambang Wijaya</t>
        </is>
      </c>
    </row>
    <row r="13" ht="20" customHeight="1">
      <c r="A13" s="45" t="inlineStr">
        <is>
          <t>dag_website_clickstream_events</t>
        </is>
      </c>
      <c r="B13" s="46" t="inlineStr">
        <is>
          <t>Kafka Event Bus (S3)</t>
        </is>
      </c>
      <c r="C13" s="47" t="inlineStr">
        <is>
          <t>dwh_analytics.fct_web_events</t>
        </is>
      </c>
      <c r="D13" s="46" t="inlineStr">
        <is>
          <t>Hourly</t>
        </is>
      </c>
      <c r="E13" s="48" t="n">
        <v>720</v>
      </c>
      <c r="F13" s="49" t="n">
        <v>718</v>
      </c>
      <c r="G13" s="50">
        <f>E13-F13</f>
        <v/>
      </c>
      <c r="H13" s="51">
        <f>F13/E13</f>
        <v/>
      </c>
      <c r="I13" s="52" t="n">
        <v>12</v>
      </c>
      <c r="J13" s="46" t="inlineStr">
        <is>
          <t>2 Hours</t>
        </is>
      </c>
      <c r="K13" s="53">
        <f>IF(H13&gt;=0.98, "Compliant", "Delayed")</f>
        <v/>
      </c>
      <c r="L13" s="46" t="inlineStr">
        <is>
          <t>Fajar Hidayat</t>
        </is>
      </c>
    </row>
    <row r="14" ht="20" customHeight="1">
      <c r="A14" s="45" t="inlineStr">
        <is>
          <t>dag_marketing_ads_spend_dbt</t>
        </is>
      </c>
      <c r="B14" s="46" t="inlineStr">
        <is>
          <t>Google &amp; Meta Ads API</t>
        </is>
      </c>
      <c r="C14" s="47" t="inlineStr">
        <is>
          <t>dwh_marketing.fct_ad_spend</t>
        </is>
      </c>
      <c r="D14" s="46" t="inlineStr">
        <is>
          <t>Daily (04:00 UTC)</t>
        </is>
      </c>
      <c r="E14" s="48" t="n">
        <v>30</v>
      </c>
      <c r="F14" s="49" t="n">
        <v>29</v>
      </c>
      <c r="G14" s="50">
        <f>E14-F14</f>
        <v/>
      </c>
      <c r="H14" s="51">
        <f>F14/E14</f>
        <v/>
      </c>
      <c r="I14" s="52" t="n">
        <v>22</v>
      </c>
      <c r="J14" s="46" t="inlineStr">
        <is>
          <t>Daily 07:00</t>
        </is>
      </c>
      <c r="K14" s="53">
        <f>IF(H14&gt;=0.98, "Compliant", "Delayed")</f>
        <v/>
      </c>
      <c r="L14" s="46" t="inlineStr">
        <is>
          <t>Rina Marlina</t>
        </is>
      </c>
    </row>
    <row r="15" ht="20" customHeight="1">
      <c r="A15" s="45" t="inlineStr">
        <is>
          <t>dag_inventory_stock_snapshot</t>
        </is>
      </c>
      <c r="B15" s="46" t="inlineStr">
        <is>
          <t>Warehouse WMS DB</t>
        </is>
      </c>
      <c r="C15" s="47" t="inlineStr">
        <is>
          <t>dwh_logistics.dim_inventory_daily</t>
        </is>
      </c>
      <c r="D15" s="46" t="inlineStr">
        <is>
          <t>Daily (01:00 UTC)</t>
        </is>
      </c>
      <c r="E15" s="48" t="n">
        <v>30</v>
      </c>
      <c r="F15" s="49" t="n">
        <v>30</v>
      </c>
      <c r="G15" s="50">
        <f>E15-F15</f>
        <v/>
      </c>
      <c r="H15" s="51">
        <f>F15/E15</f>
        <v/>
      </c>
      <c r="I15" s="52" t="n">
        <v>18</v>
      </c>
      <c r="J15" s="46" t="inlineStr">
        <is>
          <t>Daily 05:00</t>
        </is>
      </c>
      <c r="K15" s="53">
        <f>IF(H15&gt;=0.98, "Compliant", "Delayed")</f>
        <v/>
      </c>
      <c r="L15" s="46" t="inlineStr">
        <is>
          <t>Fajar Hidayat</t>
        </is>
      </c>
    </row>
    <row r="16" ht="20" customHeight="1">
      <c r="A16" s="45" t="inlineStr">
        <is>
          <t>dag_customer_360_identity_graph</t>
        </is>
      </c>
      <c r="B16" s="46" t="inlineStr">
        <is>
          <t>Snowflake Internal Tasks</t>
        </is>
      </c>
      <c r="C16" s="47" t="inlineStr">
        <is>
          <t>dwh_cdp.dim_customer_360</t>
        </is>
      </c>
      <c r="D16" s="46" t="inlineStr">
        <is>
          <t>Daily (03:00 UTC)</t>
        </is>
      </c>
      <c r="E16" s="48" t="n">
        <v>30</v>
      </c>
      <c r="F16" s="49" t="n">
        <v>30</v>
      </c>
      <c r="G16" s="50">
        <f>E16-F16</f>
        <v/>
      </c>
      <c r="H16" s="51">
        <f>F16/E16</f>
        <v/>
      </c>
      <c r="I16" s="52" t="n">
        <v>55</v>
      </c>
      <c r="J16" s="46" t="inlineStr">
        <is>
          <t>Daily 08:00</t>
        </is>
      </c>
      <c r="K16" s="53">
        <f>IF(H16&gt;=0.98, "Compliant", "Delayed")</f>
        <v/>
      </c>
      <c r="L16" s="46" t="inlineStr">
        <is>
          <t>Bambang Wijaya</t>
        </is>
      </c>
    </row>
  </sheetData>
  <mergeCells count="5">
    <mergeCell ref="A2:L2"/>
    <mergeCell ref="A1:L1"/>
    <mergeCell ref="D3:E3"/>
    <mergeCell ref="A3:B3"/>
    <mergeCell ref="G3:H3"/>
  </mergeCells>
  <conditionalFormatting sqref="K10:K25">
    <cfRule type="cellIs" priority="1" operator="equal" dxfId="0" stopIfTrue="1">
      <formula>"Compliant"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8" customWidth="1" min="3" max="3"/>
    <col width="18" customWidth="1" min="4" max="4"/>
    <col width="14" customWidth="1" min="5" max="5"/>
    <col width="16" customWidth="1" min="6" max="6"/>
    <col width="18" customWidth="1" min="7" max="7"/>
    <col width="16" customWidth="1" min="8" max="8"/>
    <col width="14" customWidth="1" min="9" max="9"/>
    <col width="22" customWidth="1" min="10" max="10"/>
    <col width="24" customWidth="1" min="11" max="11"/>
    <col width="18" customWidth="1" min="12" max="12"/>
  </cols>
  <sheetData>
    <row r="1" ht="36" customHeight="1">
      <c r="A1" s="1" t="inlineStr">
        <is>
          <t>AUTOMATED DATA QUALITY &amp; INTEGRITY ASSERTIONS</t>
        </is>
      </c>
    </row>
    <row r="2" ht="20" customHeight="1">
      <c r="A2" s="2" t="inlineStr">
        <is>
          <t>dbt Tests &amp; Great Expectations: Null Checks, Uniqueness, Schema Drift &amp; Business Rule Validation</t>
        </is>
      </c>
    </row>
    <row r="3" ht="20" customHeight="1">
      <c r="A3" s="40" t="inlineStr">
        <is>
          <t>OVERALL QUALITY SCORE:</t>
        </is>
      </c>
      <c r="C3" s="41">
        <f>COUNTIF(H10:H30, "Passed")/COUNTA(A10:A30)</f>
        <v/>
      </c>
      <c r="D3" s="40" t="inlineStr">
        <is>
          <t>TOTAL ASSERTIONS RUN:</t>
        </is>
      </c>
      <c r="F3" s="54">
        <f>COUNTA(A10:A30)</f>
        <v/>
      </c>
      <c r="G3" s="40" t="inlineStr">
        <is>
          <t>ANOMALIES DETECTED:</t>
        </is>
      </c>
      <c r="I3" s="55">
        <f>COUNTIF(H10:H30, "Failed")</f>
        <v/>
      </c>
    </row>
    <row r="9" ht="26" customHeight="1">
      <c r="A9" s="44" t="inlineStr">
        <is>
          <t>Dataset / Table Name</t>
        </is>
      </c>
      <c r="B9" s="44" t="inlineStr">
        <is>
          <t>Column / Field Tested</t>
        </is>
      </c>
      <c r="C9" s="44" t="inlineStr">
        <is>
          <t>Quality Rule Type</t>
        </is>
      </c>
      <c r="D9" s="44" t="inlineStr">
        <is>
          <t>Total Checked Rows</t>
        </is>
      </c>
      <c r="E9" s="44" t="inlineStr">
        <is>
          <t>Failed Rows</t>
        </is>
      </c>
      <c r="F9" s="44" t="inlineStr">
        <is>
          <t>Error Rate %</t>
        </is>
      </c>
      <c r="G9" s="44" t="inlineStr">
        <is>
          <t>Error Threshold %</t>
        </is>
      </c>
      <c r="H9" s="44" t="inlineStr">
        <is>
          <t>Assertion Result</t>
        </is>
      </c>
      <c r="I9" s="44" t="inlineStr">
        <is>
          <t>Severity</t>
        </is>
      </c>
      <c r="J9" s="44" t="inlineStr">
        <is>
          <t>Alert Channel</t>
        </is>
      </c>
      <c r="K9" s="44" t="inlineStr">
        <is>
          <t>Last Execution Timestamp</t>
        </is>
      </c>
      <c r="L9" s="44" t="inlineStr">
        <is>
          <t>Rule Owner</t>
        </is>
      </c>
    </row>
    <row r="10" ht="20" customHeight="1">
      <c r="A10" s="45" t="inlineStr">
        <is>
          <t>dwh_core.fct_orders</t>
        </is>
      </c>
      <c r="B10" s="56" t="inlineStr">
        <is>
          <t>order_id</t>
        </is>
      </c>
      <c r="C10" s="46" t="inlineStr">
        <is>
          <t>Uniqueness (Primary Key)</t>
        </is>
      </c>
      <c r="D10" s="48" t="n">
        <v>1250000</v>
      </c>
      <c r="E10" s="48" t="n">
        <v>0</v>
      </c>
      <c r="F10" s="57">
        <f>E10/D10</f>
        <v/>
      </c>
      <c r="G10" s="57" t="n">
        <v>0</v>
      </c>
      <c r="H10" s="53">
        <f>IF(F10&lt;=G10, "Passed", "Failed")</f>
        <v/>
      </c>
      <c r="I10" s="58" t="inlineStr">
        <is>
          <t>Critical</t>
        </is>
      </c>
      <c r="J10" s="46" t="inlineStr">
        <is>
          <t>#data-alerts-urgent</t>
        </is>
      </c>
      <c r="K10" s="46" t="inlineStr">
        <is>
          <t>2026-03-10 06:00</t>
        </is>
      </c>
      <c r="L10" s="46" t="inlineStr">
        <is>
          <t>Bambang Wijaya</t>
        </is>
      </c>
    </row>
    <row r="11" ht="20" customHeight="1">
      <c r="A11" s="45" t="inlineStr">
        <is>
          <t>dwh_core.fct_orders</t>
        </is>
      </c>
      <c r="B11" s="56" t="inlineStr">
        <is>
          <t>total_amount_usd</t>
        </is>
      </c>
      <c r="C11" s="46" t="inlineStr">
        <is>
          <t>Non-Negative Numeric Range</t>
        </is>
      </c>
      <c r="D11" s="48" t="n">
        <v>1250000</v>
      </c>
      <c r="E11" s="48" t="n">
        <v>0</v>
      </c>
      <c r="F11" s="57">
        <f>E11/D11</f>
        <v/>
      </c>
      <c r="G11" s="57" t="n">
        <v>0</v>
      </c>
      <c r="H11" s="53">
        <f>IF(F11&lt;=G11, "Passed", "Failed")</f>
        <v/>
      </c>
      <c r="I11" s="58" t="inlineStr">
        <is>
          <t>Critical</t>
        </is>
      </c>
      <c r="J11" s="46" t="inlineStr">
        <is>
          <t>#data-alerts-urgent</t>
        </is>
      </c>
      <c r="K11" s="46" t="inlineStr">
        <is>
          <t>2026-03-10 06:00</t>
        </is>
      </c>
      <c r="L11" s="46" t="inlineStr">
        <is>
          <t>Bambang Wijaya</t>
        </is>
      </c>
    </row>
    <row r="12" ht="20" customHeight="1">
      <c r="A12" s="45" t="inlineStr">
        <is>
          <t>dwh_raw.raw_salesforce_leads</t>
        </is>
      </c>
      <c r="B12" s="56" t="inlineStr">
        <is>
          <t>email</t>
        </is>
      </c>
      <c r="C12" s="46" t="inlineStr">
        <is>
          <t>Regex Valid Email Format</t>
        </is>
      </c>
      <c r="D12" s="48" t="n">
        <v>340000</v>
      </c>
      <c r="E12" s="50" t="n">
        <v>12</v>
      </c>
      <c r="F12" s="57">
        <f>E12/D12</f>
        <v/>
      </c>
      <c r="G12" s="57" t="n">
        <v>0.005</v>
      </c>
      <c r="H12" s="53">
        <f>IF(F12&lt;=G12, "Passed", "Failed")</f>
        <v/>
      </c>
      <c r="I12" s="59" t="inlineStr">
        <is>
          <t>Warning</t>
        </is>
      </c>
      <c r="J12" s="46" t="inlineStr">
        <is>
          <t>#data-quality-crm</t>
        </is>
      </c>
      <c r="K12" s="46" t="inlineStr">
        <is>
          <t>2026-03-10 05:30</t>
        </is>
      </c>
      <c r="L12" s="46" t="inlineStr">
        <is>
          <t>Rina Marlina</t>
        </is>
      </c>
    </row>
    <row r="13" ht="20" customHeight="1">
      <c r="A13" s="45" t="inlineStr">
        <is>
          <t>dwh_finance.fct_general_ledger</t>
        </is>
      </c>
      <c r="B13" s="56" t="inlineStr">
        <is>
          <t>debit_credit_balance</t>
        </is>
      </c>
      <c r="C13" s="46" t="inlineStr">
        <is>
          <t>Double-Entry Balance (Diff=0)</t>
        </is>
      </c>
      <c r="D13" s="48" t="n">
        <v>85000</v>
      </c>
      <c r="E13" s="48" t="n">
        <v>0</v>
      </c>
      <c r="F13" s="57">
        <f>E13/D13</f>
        <v/>
      </c>
      <c r="G13" s="57" t="n">
        <v>0</v>
      </c>
      <c r="H13" s="53">
        <f>IF(F13&lt;=G13, "Passed", "Failed")</f>
        <v/>
      </c>
      <c r="I13" s="58" t="inlineStr">
        <is>
          <t>Critical</t>
        </is>
      </c>
      <c r="J13" s="46" t="inlineStr">
        <is>
          <t>#data-finance-ops</t>
        </is>
      </c>
      <c r="K13" s="46" t="inlineStr">
        <is>
          <t>2026-03-10 04:00</t>
        </is>
      </c>
      <c r="L13" s="46" t="inlineStr">
        <is>
          <t>Bambang Wijaya</t>
        </is>
      </c>
    </row>
    <row r="14" ht="20" customHeight="1">
      <c r="A14" s="45" t="inlineStr">
        <is>
          <t>dwh_cdp.dim_customer_360</t>
        </is>
      </c>
      <c r="B14" s="56" t="inlineStr">
        <is>
          <t>phone_number</t>
        </is>
      </c>
      <c r="C14" s="46" t="inlineStr">
        <is>
          <t>E.164 International Format</t>
        </is>
      </c>
      <c r="D14" s="48" t="n">
        <v>520000</v>
      </c>
      <c r="E14" s="50" t="n">
        <v>48</v>
      </c>
      <c r="F14" s="57">
        <f>E14/D14</f>
        <v/>
      </c>
      <c r="G14" s="57" t="n">
        <v>0.01</v>
      </c>
      <c r="H14" s="53">
        <f>IF(F14&lt;=G14, "Passed", "Failed")</f>
        <v/>
      </c>
      <c r="I14" s="59" t="inlineStr">
        <is>
          <t>Warning</t>
        </is>
      </c>
      <c r="J14" s="46" t="inlineStr">
        <is>
          <t>#data-quality-crm</t>
        </is>
      </c>
      <c r="K14" s="46" t="inlineStr">
        <is>
          <t>2026-03-10 05:00</t>
        </is>
      </c>
      <c r="L14" s="46" t="inlineStr">
        <is>
          <t>Rina Marlina</t>
        </is>
      </c>
    </row>
    <row r="15" ht="20" customHeight="1">
      <c r="A15" s="45" t="inlineStr">
        <is>
          <t>dwh_analytics.fct_web_events</t>
        </is>
      </c>
      <c r="B15" s="56" t="inlineStr">
        <is>
          <t>user_agent</t>
        </is>
      </c>
      <c r="C15" s="46" t="inlineStr">
        <is>
          <t>Non-Empty String Check</t>
        </is>
      </c>
      <c r="D15" s="48" t="n">
        <v>8500000</v>
      </c>
      <c r="E15" s="50" t="n">
        <v>140</v>
      </c>
      <c r="F15" s="57">
        <f>E15/D15</f>
        <v/>
      </c>
      <c r="G15" s="57" t="n">
        <v>0.001</v>
      </c>
      <c r="H15" s="53">
        <f>IF(F15&lt;=G15, "Passed", "Failed")</f>
        <v/>
      </c>
      <c r="I15" s="59" t="inlineStr">
        <is>
          <t>Low</t>
        </is>
      </c>
      <c r="J15" s="46" t="inlineStr">
        <is>
          <t>#data-web-logs</t>
        </is>
      </c>
      <c r="K15" s="46" t="inlineStr">
        <is>
          <t>2026-03-10 06:30</t>
        </is>
      </c>
      <c r="L15" s="46" t="inlineStr">
        <is>
          <t>Fajar Hidayat</t>
        </is>
      </c>
    </row>
    <row r="16" ht="20" customHeight="1">
      <c r="A16" s="45" t="inlineStr">
        <is>
          <t>dwh_logistics.dim_inventory_daily</t>
        </is>
      </c>
      <c r="B16" s="56" t="inlineStr">
        <is>
          <t>stock_quantity</t>
        </is>
      </c>
      <c r="C16" s="46" t="inlineStr">
        <is>
          <t>Non-Negative Stock Value</t>
        </is>
      </c>
      <c r="D16" s="48" t="n">
        <v>45000</v>
      </c>
      <c r="E16" s="48" t="n">
        <v>0</v>
      </c>
      <c r="F16" s="57">
        <f>E16/D16</f>
        <v/>
      </c>
      <c r="G16" s="57" t="n">
        <v>0</v>
      </c>
      <c r="H16" s="53">
        <f>IF(F16&lt;=G16, "Passed", "Failed")</f>
        <v/>
      </c>
      <c r="I16" s="58" t="inlineStr">
        <is>
          <t>Critical</t>
        </is>
      </c>
      <c r="J16" s="46" t="inlineStr">
        <is>
          <t>#data-supply-chain</t>
        </is>
      </c>
      <c r="K16" s="46" t="inlineStr">
        <is>
          <t>2026-03-10 03:00</t>
        </is>
      </c>
      <c r="L16" s="46" t="inlineStr">
        <is>
          <t>Fajar Hidayat</t>
        </is>
      </c>
    </row>
  </sheetData>
  <mergeCells count="5">
    <mergeCell ref="A2:L2"/>
    <mergeCell ref="A1:L1"/>
    <mergeCell ref="D3:E3"/>
    <mergeCell ref="A3:B3"/>
    <mergeCell ref="G3:H3"/>
  </mergeCells>
  <conditionalFormatting sqref="H10:H30">
    <cfRule type="cellIs" priority="1" operator="equal" dxfId="0" stopIfTrue="1">
      <formula>"Passed"</formula>
    </cfRule>
    <cfRule type="cellIs" priority="2" operator="equal" dxfId="1" stopIfTrue="1">
      <formula>"Failed"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5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24" customWidth="1" min="3" max="3"/>
    <col width="16" customWidth="1" min="4" max="4"/>
    <col width="16" customWidth="1" min="5" max="5"/>
    <col width="18" customWidth="1" min="6" max="6"/>
    <col width="16" customWidth="1" min="7" max="7"/>
    <col width="18" customWidth="1" min="8" max="8"/>
    <col width="16" customWidth="1" min="9" max="9"/>
    <col width="16" customWidth="1" min="10" max="10"/>
    <col width="44" customWidth="1" min="11" max="11"/>
    <col width="18" customWidth="1" min="12" max="12"/>
  </cols>
  <sheetData>
    <row r="1" ht="36" customHeight="1">
      <c r="A1" s="1" t="inlineStr">
        <is>
          <t>CLOUD DATA WAREHOUSE FINANCIAL MANAGEMENT (FinOps)</t>
        </is>
      </c>
    </row>
    <row r="2" ht="20" customHeight="1">
      <c r="A2" s="2" t="inlineStr">
        <is>
          <t>BigQuery &amp; Snowflake Storage vs Compute Costs, Departmental Allocation &amp; Optimization</t>
        </is>
      </c>
    </row>
    <row r="3" ht="20" customHeight="1">
      <c r="A3" s="40" t="inlineStr">
        <is>
          <t>TOTAL MONTHLY SPEND:</t>
        </is>
      </c>
      <c r="C3" s="60">
        <f>SUM(G10:G25)</f>
        <v/>
      </c>
      <c r="D3" s="40" t="inlineStr">
        <is>
          <t>TOTAL ALLOCATED BUDGET:</t>
        </is>
      </c>
      <c r="F3" s="61">
        <f>SUM(H10:H25)</f>
        <v/>
      </c>
      <c r="G3" s="40" t="inlineStr">
        <is>
          <t>NET FINOPS VARIANCE:</t>
        </is>
      </c>
      <c r="I3" s="62">
        <f>F3-C3</f>
        <v/>
      </c>
    </row>
    <row r="9" ht="26" customHeight="1">
      <c r="A9" s="44" t="inlineStr">
        <is>
          <t>Data Warehouse Dataset</t>
        </is>
      </c>
      <c r="B9" s="44" t="inlineStr">
        <is>
          <t>Cloud Platform</t>
        </is>
      </c>
      <c r="C9" s="44" t="inlineStr">
        <is>
          <t>Business Cost Center</t>
        </is>
      </c>
      <c r="D9" s="44" t="inlineStr">
        <is>
          <t>Storage Size (TB)</t>
        </is>
      </c>
      <c r="E9" s="44" t="inlineStr">
        <is>
          <t>Storage Cost ($)</t>
        </is>
      </c>
      <c r="F9" s="44" t="inlineStr">
        <is>
          <t>Compute / Query Cost ($)</t>
        </is>
      </c>
      <c r="G9" s="44" t="inlineStr">
        <is>
          <t>Total Spend ($)</t>
        </is>
      </c>
      <c r="H9" s="44" t="inlineStr">
        <is>
          <t>Monthly Budget ($)</t>
        </is>
      </c>
      <c r="I9" s="44" t="inlineStr">
        <is>
          <t>Variance ($)</t>
        </is>
      </c>
      <c r="J9" s="44" t="inlineStr">
        <is>
          <t>Cost Status</t>
        </is>
      </c>
      <c r="K9" s="44" t="inlineStr">
        <is>
          <t>Optimization Action / Opportunity</t>
        </is>
      </c>
      <c r="L9" s="44" t="inlineStr">
        <is>
          <t>FinOps Steward</t>
        </is>
      </c>
    </row>
    <row r="10" ht="20" customHeight="1">
      <c r="A10" s="45" t="inlineStr">
        <is>
          <t>analytics_raw_clickstream</t>
        </is>
      </c>
      <c r="B10" s="46" t="inlineStr">
        <is>
          <t>Google BigQuery</t>
        </is>
      </c>
      <c r="C10" s="46" t="inlineStr">
        <is>
          <t>Marketing &amp; Growth</t>
        </is>
      </c>
      <c r="D10" s="52" t="n">
        <v>42.5</v>
      </c>
      <c r="E10" s="63" t="n">
        <v>850</v>
      </c>
      <c r="F10" s="63" t="n">
        <v>2400</v>
      </c>
      <c r="G10" s="64">
        <f>E10+F10</f>
        <v/>
      </c>
      <c r="H10" s="65" t="n">
        <v>3500</v>
      </c>
      <c r="I10" s="66">
        <f>H10-G10</f>
        <v/>
      </c>
      <c r="J10" s="53">
        <f>IF(I10&gt;=0, "Under Budget", "Over Budget")</f>
        <v/>
      </c>
      <c r="K10" s="46" t="inlineStr">
        <is>
          <t>Enforce date partitioning &amp; cluster on event_name</t>
        </is>
      </c>
      <c r="L10" s="46" t="inlineStr">
        <is>
          <t>Bambang Wijaya</t>
        </is>
      </c>
    </row>
    <row r="11" ht="20" customHeight="1">
      <c r="A11" s="45" t="inlineStr">
        <is>
          <t>dwh_core_production</t>
        </is>
      </c>
      <c r="B11" s="46" t="inlineStr">
        <is>
          <t>Google BigQuery</t>
        </is>
      </c>
      <c r="C11" s="46" t="inlineStr">
        <is>
          <t>Enterprise Core</t>
        </is>
      </c>
      <c r="D11" s="52" t="n">
        <v>28</v>
      </c>
      <c r="E11" s="63" t="n">
        <v>560</v>
      </c>
      <c r="F11" s="63" t="n">
        <v>4200</v>
      </c>
      <c r="G11" s="64">
        <f>E11+F11</f>
        <v/>
      </c>
      <c r="H11" s="65" t="n">
        <v>5000</v>
      </c>
      <c r="I11" s="66">
        <f>H11-G11</f>
        <v/>
      </c>
      <c r="J11" s="53">
        <f>IF(I11&gt;=0, "Under Budget", "Over Budget")</f>
        <v/>
      </c>
      <c r="K11" s="46" t="inlineStr">
        <is>
          <t>Convert slots to BigQuery Editions Reservations</t>
        </is>
      </c>
      <c r="L11" s="46" t="inlineStr">
        <is>
          <t>Bambang Wijaya</t>
        </is>
      </c>
    </row>
    <row r="12" ht="20" customHeight="1">
      <c r="A12" s="45" t="inlineStr">
        <is>
          <t>snowflake_finance_marts</t>
        </is>
      </c>
      <c r="B12" s="46" t="inlineStr">
        <is>
          <t>Snowflake (AWS)</t>
        </is>
      </c>
      <c r="C12" s="46" t="inlineStr">
        <is>
          <t>Finance &amp; Accounting</t>
        </is>
      </c>
      <c r="D12" s="52" t="n">
        <v>12</v>
      </c>
      <c r="E12" s="63" t="n">
        <v>276</v>
      </c>
      <c r="F12" s="63" t="n">
        <v>3150</v>
      </c>
      <c r="G12" s="64">
        <f>E12+F12</f>
        <v/>
      </c>
      <c r="H12" s="65" t="n">
        <v>3800</v>
      </c>
      <c r="I12" s="66">
        <f>H12-G12</f>
        <v/>
      </c>
      <c r="J12" s="53">
        <f>IF(I12&gt;=0, "Under Budget", "Over Budget")</f>
        <v/>
      </c>
      <c r="K12" s="46" t="inlineStr">
        <is>
          <t>Auto-suspend warehouse after 2 mins idle</t>
        </is>
      </c>
      <c r="L12" s="46" t="inlineStr">
        <is>
          <t>Rina Marlina</t>
        </is>
      </c>
    </row>
    <row r="13" ht="20" customHeight="1">
      <c r="A13" s="45" t="inlineStr">
        <is>
          <t>databricks_feature_store</t>
        </is>
      </c>
      <c r="B13" s="46" t="inlineStr">
        <is>
          <t>Databricks on AWS</t>
        </is>
      </c>
      <c r="C13" s="46" t="inlineStr">
        <is>
          <t>AI / Data Science</t>
        </is>
      </c>
      <c r="D13" s="52" t="n">
        <v>18.5</v>
      </c>
      <c r="E13" s="63" t="n">
        <v>425</v>
      </c>
      <c r="F13" s="63" t="n">
        <v>2850</v>
      </c>
      <c r="G13" s="64">
        <f>E13+F13</f>
        <v/>
      </c>
      <c r="H13" s="65" t="n">
        <v>3600</v>
      </c>
      <c r="I13" s="66">
        <f>H13-G13</f>
        <v/>
      </c>
      <c r="J13" s="53">
        <f>IF(I13&gt;=0, "Under Budget", "Over Budget")</f>
        <v/>
      </c>
      <c r="K13" s="46" t="inlineStr">
        <is>
          <t>Switch ML model training worker to Spot Instances</t>
        </is>
      </c>
      <c r="L13" s="46" t="inlineStr">
        <is>
          <t>Fajar Hidayat</t>
        </is>
      </c>
    </row>
    <row r="14" ht="20" customHeight="1">
      <c r="A14" s="45" t="inlineStr">
        <is>
          <t>dwh_customer_cdp</t>
        </is>
      </c>
      <c r="B14" s="46" t="inlineStr">
        <is>
          <t>Google BigQuery</t>
        </is>
      </c>
      <c r="C14" s="46" t="inlineStr">
        <is>
          <t>Customer Success</t>
        </is>
      </c>
      <c r="D14" s="52" t="n">
        <v>14.2</v>
      </c>
      <c r="E14" s="63" t="n">
        <v>284</v>
      </c>
      <c r="F14" s="63" t="n">
        <v>1650</v>
      </c>
      <c r="G14" s="64">
        <f>E14+F14</f>
        <v/>
      </c>
      <c r="H14" s="65" t="n">
        <v>2200</v>
      </c>
      <c r="I14" s="66">
        <f>H14-G14</f>
        <v/>
      </c>
      <c r="J14" s="53">
        <f>IF(I14&gt;=0, "Under Budget", "Over Budget")</f>
        <v/>
      </c>
      <c r="K14" s="46" t="inlineStr">
        <is>
          <t>Implement 90-day table expiration on staging</t>
        </is>
      </c>
      <c r="L14" s="46" t="inlineStr">
        <is>
          <t>Rina Marlina</t>
        </is>
      </c>
    </row>
    <row r="15" ht="20" customHeight="1">
      <c r="A15" s="45" t="inlineStr">
        <is>
          <t>staging_temporary_scratch</t>
        </is>
      </c>
      <c r="B15" s="46" t="inlineStr">
        <is>
          <t>Google BigQuery</t>
        </is>
      </c>
      <c r="C15" s="46" t="inlineStr">
        <is>
          <t>Data Engineering</t>
        </is>
      </c>
      <c r="D15" s="52" t="n">
        <v>8.5</v>
      </c>
      <c r="E15" s="63" t="n">
        <v>170</v>
      </c>
      <c r="F15" s="63" t="n">
        <v>750</v>
      </c>
      <c r="G15" s="64">
        <f>E15+F15</f>
        <v/>
      </c>
      <c r="H15" s="65" t="n">
        <v>1000</v>
      </c>
      <c r="I15" s="66">
        <f>H15-G15</f>
        <v/>
      </c>
      <c r="J15" s="53">
        <f>IF(I15&gt;=0, "Under Budget", "Over Budget")</f>
        <v/>
      </c>
      <c r="K15" s="46" t="inlineStr">
        <is>
          <t>Automate daily partition purge via script</t>
        </is>
      </c>
      <c r="L15" s="46" t="inlineStr">
        <is>
          <t>Fajar Hidayat</t>
        </is>
      </c>
    </row>
  </sheetData>
  <mergeCells count="5">
    <mergeCell ref="A2:L2"/>
    <mergeCell ref="A1:L1"/>
    <mergeCell ref="D3:E3"/>
    <mergeCell ref="A3:B3"/>
    <mergeCell ref="G3:H3"/>
  </mergeCells>
  <conditionalFormatting sqref="J10:J25">
    <cfRule type="cellIs" priority="1" operator="equal" dxfId="0" stopIfTrue="1">
      <formula>"Under Budget"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4" customWidth="1" min="10" max="10"/>
    <col width="18" customWidth="1" min="11" max="11"/>
  </cols>
  <sheetData>
    <row r="1" ht="36" customHeight="1">
      <c r="A1" s="1" t="inlineStr">
        <is>
          <t>ENTERPRISE BI DASHBOARDS &amp; ANALYTICS ADOPTION</t>
        </is>
      </c>
    </row>
    <row r="2" ht="20" customHeight="1">
      <c r="A2" s="2" t="inlineStr">
        <is>
          <t>Power BI, Tableau &amp; Looker Reports: User Engagement, Query Latency &amp; Data Freshness</t>
        </is>
      </c>
    </row>
    <row r="3" ht="20" customHeight="1">
      <c r="A3" s="40" t="inlineStr">
        <is>
          <t>TOTAL ACTIVE BI USERS:</t>
        </is>
      </c>
      <c r="C3" s="67">
        <f>SUM(D10:D25)</f>
        <v/>
      </c>
      <c r="D3" s="40" t="inlineStr">
        <is>
          <t>AVERAGE QUERY LATENCY:</t>
        </is>
      </c>
      <c r="F3" s="54">
        <f>ROUND(AVERAGE(E10:E25),1)&amp;" sec"</f>
        <v/>
      </c>
      <c r="G3" s="40" t="inlineStr">
        <is>
          <t>FAST LOADING DASHBOARDS:</t>
        </is>
      </c>
      <c r="I3" s="43">
        <f>COUNTIF(G10:G25, "Fast")&amp;" / "&amp;COUNTA(A10:A25)</f>
        <v/>
      </c>
    </row>
    <row r="9" ht="26" customHeight="1">
      <c r="A9" s="44" t="inlineStr">
        <is>
          <t>Dashboard / Report Title</t>
        </is>
      </c>
      <c r="B9" s="44" t="inlineStr">
        <is>
          <t>BI Platform</t>
        </is>
      </c>
      <c r="C9" s="44" t="inlineStr">
        <is>
          <t>Owning Business Unit</t>
        </is>
      </c>
      <c r="D9" s="44" t="inlineStr">
        <is>
          <t>Monthly Active Users</t>
        </is>
      </c>
      <c r="E9" s="44" t="inlineStr">
        <is>
          <t>P95 Query Latency (s)</t>
        </is>
      </c>
      <c r="F9" s="44" t="inlineStr">
        <is>
          <t>Target Latency (s)</t>
        </is>
      </c>
      <c r="G9" s="44" t="inlineStr">
        <is>
          <t>Performance Rating</t>
        </is>
      </c>
      <c r="H9" s="44" t="inlineStr">
        <is>
          <t>Refresh Cadence</t>
        </is>
      </c>
      <c r="I9" s="44" t="inlineStr">
        <is>
          <t>Freshness SLA Target</t>
        </is>
      </c>
      <c r="J9" s="44" t="inlineStr">
        <is>
          <t>Business Executive Sponsor</t>
        </is>
      </c>
      <c r="K9" s="44" t="inlineStr">
        <is>
          <t>BI Tech Steward</t>
        </is>
      </c>
    </row>
    <row r="10" ht="20" customHeight="1">
      <c r="A10" s="45" t="inlineStr">
        <is>
          <t>Executive Revenue &amp; GMV Cockpit</t>
        </is>
      </c>
      <c r="B10" s="46" t="inlineStr">
        <is>
          <t>Tableau Cloud</t>
        </is>
      </c>
      <c r="C10" s="46" t="inlineStr">
        <is>
          <t>Executive Leadership</t>
        </is>
      </c>
      <c r="D10" s="68" t="n">
        <v>85</v>
      </c>
      <c r="E10" s="52" t="n">
        <v>2.1</v>
      </c>
      <c r="F10" s="52" t="n">
        <v>3</v>
      </c>
      <c r="G10" s="53">
        <f>IF(E10&lt;=F10, "Fast", "Slow")</f>
        <v/>
      </c>
      <c r="H10" s="46" t="inlineStr">
        <is>
          <t>Hourly (Auto)</t>
        </is>
      </c>
      <c r="I10" s="46" t="inlineStr">
        <is>
          <t>Real-Time 1 Hr</t>
        </is>
      </c>
      <c r="J10" s="46" t="inlineStr">
        <is>
          <t>Chief Financial Officer</t>
        </is>
      </c>
      <c r="K10" s="46" t="inlineStr">
        <is>
          <t>Rina Marlina</t>
        </is>
      </c>
    </row>
    <row r="11" ht="20" customHeight="1">
      <c r="A11" s="45" t="inlineStr">
        <is>
          <t>Daily Marketing Campaign Performance</t>
        </is>
      </c>
      <c r="B11" s="46" t="inlineStr">
        <is>
          <t>Power BI Premium</t>
        </is>
      </c>
      <c r="C11" s="46" t="inlineStr">
        <is>
          <t>Marketing &amp; Growth</t>
        </is>
      </c>
      <c r="D11" s="68" t="n">
        <v>140</v>
      </c>
      <c r="E11" s="52" t="n">
        <v>2.8</v>
      </c>
      <c r="F11" s="52" t="n">
        <v>3.5</v>
      </c>
      <c r="G11" s="53">
        <f>IF(E11&lt;=F11, "Fast", "Slow")</f>
        <v/>
      </c>
      <c r="H11" s="46" t="inlineStr">
        <is>
          <t>Daily (06:00)</t>
        </is>
      </c>
      <c r="I11" s="46" t="inlineStr">
        <is>
          <t>Daily 07:00</t>
        </is>
      </c>
      <c r="J11" s="46" t="inlineStr">
        <is>
          <t>VP of Marketing</t>
        </is>
      </c>
      <c r="K11" s="46" t="inlineStr">
        <is>
          <t>Rina Marlina</t>
        </is>
      </c>
    </row>
    <row r="12" ht="20" customHeight="1">
      <c r="A12" s="45" t="inlineStr">
        <is>
          <t>Supply Chain &amp; Inventory Turnover</t>
        </is>
      </c>
      <c r="B12" s="46" t="inlineStr">
        <is>
          <t>Looker (Google Cloud)</t>
        </is>
      </c>
      <c r="C12" s="46" t="inlineStr">
        <is>
          <t>Logistics &amp; Ops</t>
        </is>
      </c>
      <c r="D12" s="68" t="n">
        <v>115</v>
      </c>
      <c r="E12" s="52" t="n">
        <v>3.2</v>
      </c>
      <c r="F12" s="52" t="n">
        <v>4</v>
      </c>
      <c r="G12" s="53">
        <f>IF(E12&lt;=F12, "Fast", "Slow")</f>
        <v/>
      </c>
      <c r="H12" s="46" t="inlineStr">
        <is>
          <t>Every 4 Hours</t>
        </is>
      </c>
      <c r="I12" s="46" t="inlineStr">
        <is>
          <t>4 Hours Fresh</t>
        </is>
      </c>
      <c r="J12" s="46" t="inlineStr">
        <is>
          <t>VP of Supply Chain</t>
        </is>
      </c>
      <c r="K12" s="46" t="inlineStr">
        <is>
          <t>Fajar Hidayat</t>
        </is>
      </c>
    </row>
    <row r="13" ht="20" customHeight="1">
      <c r="A13" s="45" t="inlineStr">
        <is>
          <t>Customer Retention &amp; Cohort Churn</t>
        </is>
      </c>
      <c r="B13" s="46" t="inlineStr">
        <is>
          <t>Tableau Cloud</t>
        </is>
      </c>
      <c r="C13" s="46" t="inlineStr">
        <is>
          <t>Product Management</t>
        </is>
      </c>
      <c r="D13" s="68" t="n">
        <v>95</v>
      </c>
      <c r="E13" s="52" t="n">
        <v>2.4</v>
      </c>
      <c r="F13" s="52" t="n">
        <v>3</v>
      </c>
      <c r="G13" s="53">
        <f>IF(E13&lt;=F13, "Fast", "Slow")</f>
        <v/>
      </c>
      <c r="H13" s="46" t="inlineStr">
        <is>
          <t>Weekly (Mon)</t>
        </is>
      </c>
      <c r="I13" s="46" t="inlineStr">
        <is>
          <t>Weekly</t>
        </is>
      </c>
      <c r="J13" s="46" t="inlineStr">
        <is>
          <t>Head of Product</t>
        </is>
      </c>
      <c r="K13" s="46" t="inlineStr">
        <is>
          <t>Bambang Wijaya</t>
        </is>
      </c>
    </row>
    <row r="14" ht="20" customHeight="1">
      <c r="A14" s="45" t="inlineStr">
        <is>
          <t>Finance General Ledger Audit</t>
        </is>
      </c>
      <c r="B14" s="46" t="inlineStr">
        <is>
          <t>Power BI Premium</t>
        </is>
      </c>
      <c r="C14" s="46" t="inlineStr">
        <is>
          <t>Finance &amp; Accounting</t>
        </is>
      </c>
      <c r="D14" s="68" t="n">
        <v>65</v>
      </c>
      <c r="E14" s="52" t="n">
        <v>1.8</v>
      </c>
      <c r="F14" s="52" t="n">
        <v>2.5</v>
      </c>
      <c r="G14" s="53">
        <f>IF(E14&lt;=F14, "Fast", "Slow")</f>
        <v/>
      </c>
      <c r="H14" s="46" t="inlineStr">
        <is>
          <t>Daily (05:00)</t>
        </is>
      </c>
      <c r="I14" s="46" t="inlineStr">
        <is>
          <t>Daily 06:00</t>
        </is>
      </c>
      <c r="J14" s="46" t="inlineStr">
        <is>
          <t>Corporate Controller</t>
        </is>
      </c>
      <c r="K14" s="46" t="inlineStr">
        <is>
          <t>Rina Marlina</t>
        </is>
      </c>
    </row>
    <row r="15" ht="20" customHeight="1">
      <c r="A15" s="45" t="inlineStr">
        <is>
          <t>Customer Support SLA &amp; CSAT Desk</t>
        </is>
      </c>
      <c r="B15" s="46" t="inlineStr">
        <is>
          <t>Metabase Enterprise</t>
        </is>
      </c>
      <c r="C15" s="46" t="inlineStr">
        <is>
          <t>Customer Service</t>
        </is>
      </c>
      <c r="D15" s="68" t="n">
        <v>180</v>
      </c>
      <c r="E15" s="52" t="n">
        <v>1.2</v>
      </c>
      <c r="F15" s="52" t="n">
        <v>2</v>
      </c>
      <c r="G15" s="53">
        <f>IF(E15&lt;=F15, "Fast", "Slow")</f>
        <v/>
      </c>
      <c r="H15" s="46" t="inlineStr">
        <is>
          <t>Every 15 Mins</t>
        </is>
      </c>
      <c r="I15" s="46" t="inlineStr">
        <is>
          <t>15 Mins Fresh</t>
        </is>
      </c>
      <c r="J15" s="46" t="inlineStr">
        <is>
          <t>Head of Customer Care</t>
        </is>
      </c>
      <c r="K15" s="46" t="inlineStr">
        <is>
          <t>Fajar Hidayat</t>
        </is>
      </c>
    </row>
  </sheetData>
  <mergeCells count="5">
    <mergeCell ref="A2:K2"/>
    <mergeCell ref="A1:K1"/>
    <mergeCell ref="D3:E3"/>
    <mergeCell ref="A3:B3"/>
    <mergeCell ref="G3:H3"/>
  </mergeCells>
  <conditionalFormatting sqref="G10:G25">
    <cfRule type="cellIs" priority="1" operator="equal" dxfId="0" stopIfTrue="1">
      <formula>"Fast"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38" customWidth="1" min="3" max="3"/>
    <col width="26" customWidth="1" min="4" max="4"/>
    <col width="24" customWidth="1" min="5" max="5"/>
    <col width="20" customWidth="1" min="6" max="6"/>
    <col width="18" customWidth="1" min="7" max="7"/>
    <col width="16" customWidth="1" min="8" max="8"/>
    <col width="20" customWidth="1" min="9" max="9"/>
    <col width="24" customWidth="1" min="10" max="10"/>
    <col width="18" customWidth="1" min="11" max="11"/>
  </cols>
  <sheetData>
    <row r="1" ht="36" customHeight="1">
      <c r="A1" s="1" t="inlineStr">
        <is>
          <t>DATA GOVERNANCE, CLASSIFICATION &amp; PRIVACY COMPLIANCE (UU PDP / GDPR)</t>
        </is>
      </c>
    </row>
    <row r="2" ht="20" customHeight="1">
      <c r="A2" s="2" t="inlineStr">
        <is>
          <t>Personally Identifiable Information (PII) Inventory, Column Masking &amp; Retention Policy</t>
        </is>
      </c>
    </row>
    <row r="3" ht="20" customHeight="1">
      <c r="A3" s="40" t="inlineStr">
        <is>
          <t>PII MASKING COMPLIANCE:</t>
        </is>
      </c>
      <c r="C3" s="41">
        <f>COUNTIF(E10:E25, "Masked / Tokenized")/COUNTA(A10:A25)</f>
        <v/>
      </c>
      <c r="D3" s="40" t="inlineStr">
        <is>
          <t>CLASSIFIED PII DATASETS:</t>
        </is>
      </c>
      <c r="F3" s="54">
        <f>COUNTA(A10:A25)</f>
        <v/>
      </c>
      <c r="G3" s="40" t="inlineStr">
        <is>
          <t>RETENTION COMPLIANT:</t>
        </is>
      </c>
      <c r="I3" s="43">
        <f>COUNTIF(H10:H25, "Compliant")&amp;" / "&amp;COUNTA(A10:A25)</f>
        <v/>
      </c>
    </row>
    <row r="9" ht="26" customHeight="1">
      <c r="A9" s="44" t="inlineStr">
        <is>
          <t>Dataset / Table Name</t>
        </is>
      </c>
      <c r="B9" s="44" t="inlineStr">
        <is>
          <t>Data Classification</t>
        </is>
      </c>
      <c r="C9" s="44" t="inlineStr">
        <is>
          <t>PII Elements Present</t>
        </is>
      </c>
      <c r="D9" s="44" t="inlineStr">
        <is>
          <t>Access Control Role</t>
        </is>
      </c>
      <c r="E9" s="44" t="inlineStr">
        <is>
          <t>Masking / Tokenization Status</t>
        </is>
      </c>
      <c r="F9" s="44" t="inlineStr">
        <is>
          <t>Encryption Standard</t>
        </is>
      </c>
      <c r="G9" s="44" t="inlineStr">
        <is>
          <t>Retention Period (Yrs)</t>
        </is>
      </c>
      <c r="H9" s="44" t="inlineStr">
        <is>
          <t>Retention Status</t>
        </is>
      </c>
      <c r="I9" s="44" t="inlineStr">
        <is>
          <t>Data Privacy Impact (DPIA)</t>
        </is>
      </c>
      <c r="J9" s="44" t="inlineStr">
        <is>
          <t>Legal Basis (UU PDP)</t>
        </is>
      </c>
      <c r="K9" s="44" t="inlineStr">
        <is>
          <t>Data Owner</t>
        </is>
      </c>
    </row>
    <row r="10" ht="20" customHeight="1">
      <c r="A10" s="45" t="inlineStr">
        <is>
          <t>dwh_cdp.dim_customer_360</t>
        </is>
      </c>
      <c r="B10" s="69" t="inlineStr">
        <is>
          <t>Restricted PII</t>
        </is>
      </c>
      <c r="C10" s="46" t="inlineStr">
        <is>
          <t>NIK, Full Name, Phone, Email, Address</t>
        </is>
      </c>
      <c r="D10" s="46" t="inlineStr">
        <is>
          <t>Role: Customer360_PII_Masked</t>
        </is>
      </c>
      <c r="E10" s="70" t="inlineStr">
        <is>
          <t>Masked / Tokenized</t>
        </is>
      </c>
      <c r="F10" s="46" t="inlineStr">
        <is>
          <t>AES-256 / SHA-256</t>
        </is>
      </c>
      <c r="G10" s="71" t="n">
        <v>5</v>
      </c>
      <c r="H10" s="72" t="inlineStr">
        <is>
          <t>Compliant</t>
        </is>
      </c>
      <c r="I10" s="46" t="inlineStr">
        <is>
          <t>Approved by DPO</t>
        </is>
      </c>
      <c r="J10" s="46" t="inlineStr">
        <is>
          <t>Explicit User Consent</t>
        </is>
      </c>
      <c r="K10" s="46" t="inlineStr">
        <is>
          <t>Head of Data</t>
        </is>
      </c>
    </row>
    <row r="11" ht="20" customHeight="1">
      <c r="A11" s="45" t="inlineStr">
        <is>
          <t>dwh_core.fct_orders</t>
        </is>
      </c>
      <c r="B11" s="47" t="inlineStr">
        <is>
          <t>Confidential</t>
        </is>
      </c>
      <c r="C11" s="46" t="inlineStr">
        <is>
          <t>Customer ID, Payment Token</t>
        </is>
      </c>
      <c r="D11" s="46" t="inlineStr">
        <is>
          <t>Role: Finance_Analyst</t>
        </is>
      </c>
      <c r="E11" s="70" t="inlineStr">
        <is>
          <t>Masked / Tokenized</t>
        </is>
      </c>
      <c r="F11" s="46" t="inlineStr">
        <is>
          <t>AES-256 KMS</t>
        </is>
      </c>
      <c r="G11" s="71" t="n">
        <v>7</v>
      </c>
      <c r="H11" s="72" t="inlineStr">
        <is>
          <t>Compliant</t>
        </is>
      </c>
      <c r="I11" s="46" t="inlineStr">
        <is>
          <t>Approved by DPO</t>
        </is>
      </c>
      <c r="J11" s="46" t="inlineStr">
        <is>
          <t>Contractual Necessity</t>
        </is>
      </c>
      <c r="K11" s="46" t="inlineStr">
        <is>
          <t>Head of Finance</t>
        </is>
      </c>
    </row>
    <row r="12" ht="20" customHeight="1">
      <c r="A12" s="45" t="inlineStr">
        <is>
          <t>dwh_finance.fct_general_ledger</t>
        </is>
      </c>
      <c r="B12" s="69" t="inlineStr">
        <is>
          <t>Restricted Financial</t>
        </is>
      </c>
      <c r="C12" s="46" t="inlineStr">
        <is>
          <t>Bank Account Numbers, Company Tax ID</t>
        </is>
      </c>
      <c r="D12" s="46" t="inlineStr">
        <is>
          <t>Role: GL_Finance_Admin</t>
        </is>
      </c>
      <c r="E12" s="70" t="inlineStr">
        <is>
          <t>Masked / Tokenized</t>
        </is>
      </c>
      <c r="F12" s="46" t="inlineStr">
        <is>
          <t>AES-256 KMS</t>
        </is>
      </c>
      <c r="G12" s="71" t="n">
        <v>10</v>
      </c>
      <c r="H12" s="72" t="inlineStr">
        <is>
          <t>Compliant</t>
        </is>
      </c>
      <c r="I12" s="46" t="inlineStr">
        <is>
          <t>Approved by DPO</t>
        </is>
      </c>
      <c r="J12" s="46" t="inlineStr">
        <is>
          <t>Statutory Requirement</t>
        </is>
      </c>
      <c r="K12" s="46" t="inlineStr">
        <is>
          <t>Head of Finance</t>
        </is>
      </c>
    </row>
    <row r="13" ht="20" customHeight="1">
      <c r="A13" s="45" t="inlineStr">
        <is>
          <t>dwh_hr.dim_employees</t>
        </is>
      </c>
      <c r="B13" s="69" t="inlineStr">
        <is>
          <t>Restricted PII</t>
        </is>
      </c>
      <c r="C13" s="46" t="inlineStr">
        <is>
          <t>Salary, NIK, Health Records, Bank Account</t>
        </is>
      </c>
      <c r="D13" s="46" t="inlineStr">
        <is>
          <t>Role: HR_Admin_Only</t>
        </is>
      </c>
      <c r="E13" s="70" t="inlineStr">
        <is>
          <t>Masked / Tokenized</t>
        </is>
      </c>
      <c r="F13" s="46" t="inlineStr">
        <is>
          <t>AES-256 KMS</t>
        </is>
      </c>
      <c r="G13" s="71" t="n">
        <v>10</v>
      </c>
      <c r="H13" s="72" t="inlineStr">
        <is>
          <t>Compliant</t>
        </is>
      </c>
      <c r="I13" s="46" t="inlineStr">
        <is>
          <t>Approved by DPO</t>
        </is>
      </c>
      <c r="J13" s="46" t="inlineStr">
        <is>
          <t>Employment Contract</t>
        </is>
      </c>
      <c r="K13" s="46" t="inlineStr">
        <is>
          <t>Head of HR</t>
        </is>
      </c>
    </row>
    <row r="14" ht="20" customHeight="1">
      <c r="A14" s="45" t="inlineStr">
        <is>
          <t>dwh_analytics.fct_web_events</t>
        </is>
      </c>
      <c r="B14" s="47" t="inlineStr">
        <is>
          <t>Internal Public</t>
        </is>
      </c>
      <c r="C14" s="46" t="inlineStr">
        <is>
          <t>Anonymized Cookie ID, IP Hashed</t>
        </is>
      </c>
      <c r="D14" s="46" t="inlineStr">
        <is>
          <t>Role: Analytics_All</t>
        </is>
      </c>
      <c r="E14" s="70" t="inlineStr">
        <is>
          <t>Masked / Tokenized</t>
        </is>
      </c>
      <c r="F14" s="46" t="inlineStr">
        <is>
          <t>Salted Hashing</t>
        </is>
      </c>
      <c r="G14" s="71" t="n">
        <v>2</v>
      </c>
      <c r="H14" s="72" t="inlineStr">
        <is>
          <t>Compliant</t>
        </is>
      </c>
      <c r="I14" s="46" t="inlineStr">
        <is>
          <t>Approved by DPO</t>
        </is>
      </c>
      <c r="J14" s="46" t="inlineStr">
        <is>
          <t>Legitimate Interest</t>
        </is>
      </c>
      <c r="K14" s="46" t="inlineStr">
        <is>
          <t>Head of Analytics</t>
        </is>
      </c>
    </row>
  </sheetData>
  <mergeCells count="5">
    <mergeCell ref="A2:K2"/>
    <mergeCell ref="A1:K1"/>
    <mergeCell ref="D3:E3"/>
    <mergeCell ref="A3:B3"/>
    <mergeCell ref="G3:H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46" customWidth="1" min="4" max="4"/>
    <col width="18" customWidth="1" min="5" max="5"/>
    <col width="14" customWidth="1" min="6" max="6"/>
    <col width="16" customWidth="1" min="7" max="7"/>
    <col width="14" customWidth="1" min="8" max="8"/>
    <col width="14" customWidth="1" min="9" max="9"/>
    <col width="16" customWidth="1" min="10" max="10"/>
    <col width="16" customWidth="1" min="11" max="11"/>
    <col width="18" customWidth="1" min="12" max="12"/>
  </cols>
  <sheetData>
    <row r="1" ht="36" customHeight="1">
      <c r="A1" s="1" t="inlineStr">
        <is>
          <t>BUSINESS DATA REQUEST &amp; AD-HOC ANALYTICS REGISTRY</t>
        </is>
      </c>
    </row>
    <row r="2" ht="20" customHeight="1">
      <c r="A2" s="2" t="inlineStr">
        <is>
          <t>Ad-Hoc SQL Queries, New BI Dashboards, Data Exports &amp; SLA Fulfillment</t>
        </is>
      </c>
    </row>
    <row r="3" ht="20" customHeight="1">
      <c r="A3" s="40" t="inlineStr">
        <is>
          <t>SLA FULFILLMENT RATE:</t>
        </is>
      </c>
      <c r="C3" s="41">
        <f>COUNTIF(K10:K30, "Met SLA")/MAX(1, COUNTIF(K10:K30, "Met SLA")+COUNTIF(K10:K30, "Breached"))</f>
        <v/>
      </c>
      <c r="D3" s="40" t="inlineStr">
        <is>
          <t>TOTAL REQUESTS:</t>
        </is>
      </c>
      <c r="F3" s="54">
        <f>COUNTA(A10:A30)</f>
        <v/>
      </c>
      <c r="G3" s="40" t="inlineStr">
        <is>
          <t>OPEN / IN-PROGRESS:</t>
        </is>
      </c>
      <c r="I3" s="73">
        <f>COUNTIF(G10:G30, "In Progress") + COUNTIF(G10:G30, "Backlog")</f>
        <v/>
      </c>
    </row>
    <row r="9" ht="26" customHeight="1">
      <c r="A9" s="44" t="inlineStr">
        <is>
          <t>Request ID</t>
        </is>
      </c>
      <c r="B9" s="44" t="inlineStr">
        <is>
          <t>Requester Name</t>
        </is>
      </c>
      <c r="C9" s="44" t="inlineStr">
        <is>
          <t>Department</t>
        </is>
      </c>
      <c r="D9" s="44" t="inlineStr">
        <is>
          <t>Request Subject</t>
        </is>
      </c>
      <c r="E9" s="44" t="inlineStr">
        <is>
          <t>Deliverable Type</t>
        </is>
      </c>
      <c r="F9" s="44" t="inlineStr">
        <is>
          <t>Priority</t>
        </is>
      </c>
      <c r="G9" s="44" t="inlineStr">
        <is>
          <t>Request Status</t>
        </is>
      </c>
      <c r="H9" s="44" t="inlineStr">
        <is>
          <t>Request Date</t>
        </is>
      </c>
      <c r="I9" s="44" t="inlineStr">
        <is>
          <t>Delivered Date</t>
        </is>
      </c>
      <c r="J9" s="44" t="inlineStr">
        <is>
          <t>Turnaround (Days)</t>
        </is>
      </c>
      <c r="K9" s="44" t="inlineStr">
        <is>
          <t>SLA Compliance</t>
        </is>
      </c>
      <c r="L9" s="44" t="inlineStr">
        <is>
          <t>Assigned Analytics Lead</t>
        </is>
      </c>
    </row>
    <row r="10" ht="20" customHeight="1">
      <c r="A10" s="74" t="inlineStr">
        <is>
          <t>REQ-DTA-01</t>
        </is>
      </c>
      <c r="B10" s="46" t="inlineStr">
        <is>
          <t>Faris Gunawan</t>
        </is>
      </c>
      <c r="C10" s="46" t="inlineStr">
        <is>
          <t>Marketing</t>
        </is>
      </c>
      <c r="D10" s="75" t="inlineStr">
        <is>
          <t>Ramadhan Campaign conversion attribution extract</t>
        </is>
      </c>
      <c r="E10" s="46" t="inlineStr">
        <is>
          <t>CSV Export</t>
        </is>
      </c>
      <c r="F10" s="76" t="inlineStr">
        <is>
          <t>High</t>
        </is>
      </c>
      <c r="G10" s="70" t="inlineStr">
        <is>
          <t>Delivered</t>
        </is>
      </c>
      <c r="H10" s="46" t="inlineStr">
        <is>
          <t>2026-03-01</t>
        </is>
      </c>
      <c r="I10" s="46" t="inlineStr">
        <is>
          <t>2026-03-02</t>
        </is>
      </c>
      <c r="J10" s="71">
        <f>IF(I10="",ROUND(TODAY()-DATEVALUE(H10),0),ROUND(DATEVALUE(I10)-DATEVALUE(H10),0))</f>
        <v/>
      </c>
      <c r="K10" s="53">
        <f>IF(G10="Delivered",IF(J10&lt;=IF(F10="Critical",2,IF(F10="High",3,5)),"Met SLA","Breached"),"Pending")</f>
        <v/>
      </c>
      <c r="L10" s="46" t="inlineStr">
        <is>
          <t>Rina Marlina</t>
        </is>
      </c>
    </row>
    <row r="11" ht="20" customHeight="1">
      <c r="A11" s="74" t="inlineStr">
        <is>
          <t>REQ-DTA-02</t>
        </is>
      </c>
      <c r="B11" s="46" t="inlineStr">
        <is>
          <t>Diana Putri</t>
        </is>
      </c>
      <c r="C11" s="46" t="inlineStr">
        <is>
          <t>Finance</t>
        </is>
      </c>
      <c r="D11" s="75" t="inlineStr">
        <is>
          <t>Auditor VAT tax reconciliation custom view</t>
        </is>
      </c>
      <c r="E11" s="46" t="inlineStr">
        <is>
          <t>SQL View</t>
        </is>
      </c>
      <c r="F11" s="58" t="inlineStr">
        <is>
          <t>Critical</t>
        </is>
      </c>
      <c r="G11" s="70" t="inlineStr">
        <is>
          <t>Delivered</t>
        </is>
      </c>
      <c r="H11" s="46" t="inlineStr">
        <is>
          <t>2026-03-02</t>
        </is>
      </c>
      <c r="I11" s="46" t="inlineStr">
        <is>
          <t>2026-03-03</t>
        </is>
      </c>
      <c r="J11" s="71">
        <f>IF(I11="",ROUND(TODAY()-DATEVALUE(H11),0),ROUND(DATEVALUE(I11)-DATEVALUE(H11),0))</f>
        <v/>
      </c>
      <c r="K11" s="53">
        <f>IF(G11="Delivered",IF(J11&lt;=IF(F11="Critical",2,IF(F11="High",3,5)),"Met SLA","Breached"),"Pending")</f>
        <v/>
      </c>
      <c r="L11" s="46" t="inlineStr">
        <is>
          <t>Bambang Wijaya</t>
        </is>
      </c>
    </row>
    <row r="12" ht="20" customHeight="1">
      <c r="A12" s="74" t="inlineStr">
        <is>
          <t>REQ-DTA-03</t>
        </is>
      </c>
      <c r="B12" s="46" t="inlineStr">
        <is>
          <t>Sarah Azhari</t>
        </is>
      </c>
      <c r="C12" s="46" t="inlineStr">
        <is>
          <t>Product</t>
        </is>
      </c>
      <c r="D12" s="75" t="inlineStr">
        <is>
          <t>A/B Test user engagement retention funnel</t>
        </is>
      </c>
      <c r="E12" s="46" t="inlineStr">
        <is>
          <t>Dashboard</t>
        </is>
      </c>
      <c r="F12" s="59" t="inlineStr">
        <is>
          <t>Medium</t>
        </is>
      </c>
      <c r="G12" s="70" t="inlineStr">
        <is>
          <t>Delivered</t>
        </is>
      </c>
      <c r="H12" s="46" t="inlineStr">
        <is>
          <t>2026-03-03</t>
        </is>
      </c>
      <c r="I12" s="46" t="inlineStr">
        <is>
          <t>2026-03-06</t>
        </is>
      </c>
      <c r="J12" s="71">
        <f>IF(I12="",ROUND(TODAY()-DATEVALUE(H12),0),ROUND(DATEVALUE(I12)-DATEVALUE(H12),0))</f>
        <v/>
      </c>
      <c r="K12" s="53">
        <f>IF(G12="Delivered",IF(J12&lt;=IF(F12="Critical",2,IF(F12="High",3,5)),"Met SLA","Breached"),"Pending")</f>
        <v/>
      </c>
      <c r="L12" s="46" t="inlineStr">
        <is>
          <t>Rina Marlina</t>
        </is>
      </c>
    </row>
    <row r="13" ht="20" customHeight="1">
      <c r="A13" s="74" t="inlineStr">
        <is>
          <t>REQ-DTA-04</t>
        </is>
      </c>
      <c r="B13" s="46" t="inlineStr">
        <is>
          <t>Hendra Setiawan</t>
        </is>
      </c>
      <c r="C13" s="46" t="inlineStr">
        <is>
          <t>Logistics</t>
        </is>
      </c>
      <c r="D13" s="75" t="inlineStr">
        <is>
          <t>Driver route efficiency &amp; delivery time distribution</t>
        </is>
      </c>
      <c r="E13" s="46" t="inlineStr">
        <is>
          <t>Dashboard</t>
        </is>
      </c>
      <c r="F13" s="76" t="inlineStr">
        <is>
          <t>High</t>
        </is>
      </c>
      <c r="G13" s="77" t="inlineStr">
        <is>
          <t>In Progress</t>
        </is>
      </c>
      <c r="H13" s="46" t="inlineStr">
        <is>
          <t>2026-03-07</t>
        </is>
      </c>
      <c r="I13" s="46" t="inlineStr"/>
      <c r="J13" s="71">
        <f>IF(I13="",ROUND(TODAY()-DATEVALUE(H13),0),ROUND(DATEVALUE(I13)-DATEVALUE(H13),0))</f>
        <v/>
      </c>
      <c r="K13" s="53">
        <f>IF(G13="Delivered",IF(J13&lt;=IF(F13="Critical",2,IF(F13="High",3,5)),"Met SLA","Breached"),"Pending")</f>
        <v/>
      </c>
      <c r="L13" s="46" t="inlineStr">
        <is>
          <t>Fajar Hidayat</t>
        </is>
      </c>
    </row>
    <row r="14" ht="20" customHeight="1">
      <c r="A14" s="74" t="inlineStr">
        <is>
          <t>REQ-DTA-05</t>
        </is>
      </c>
      <c r="B14" s="46" t="inlineStr">
        <is>
          <t>Lisa Amelia</t>
        </is>
      </c>
      <c r="C14" s="46" t="inlineStr">
        <is>
          <t>Executive Office</t>
        </is>
      </c>
      <c r="D14" s="75" t="inlineStr">
        <is>
          <t>Investor board meeting Q1 revenue slides data</t>
        </is>
      </c>
      <c r="E14" s="46" t="inlineStr">
        <is>
          <t>Ad-hoc Analysis</t>
        </is>
      </c>
      <c r="F14" s="58" t="inlineStr">
        <is>
          <t>Critical</t>
        </is>
      </c>
      <c r="G14" s="77" t="inlineStr">
        <is>
          <t>In Progress</t>
        </is>
      </c>
      <c r="H14" s="46" t="inlineStr">
        <is>
          <t>2026-03-08</t>
        </is>
      </c>
      <c r="I14" s="46" t="inlineStr"/>
      <c r="J14" s="71">
        <f>IF(I14="",ROUND(TODAY()-DATEVALUE(H14),0),ROUND(DATEVALUE(I14)-DATEVALUE(H14),0))</f>
        <v/>
      </c>
      <c r="K14" s="53">
        <f>IF(G14="Delivered",IF(J14&lt;=IF(F14="Critical",2,IF(F14="High",3,5)),"Met SLA","Breached"),"Pending")</f>
        <v/>
      </c>
      <c r="L14" s="46" t="inlineStr">
        <is>
          <t>Bambang Wijaya</t>
        </is>
      </c>
    </row>
  </sheetData>
  <mergeCells count="5">
    <mergeCell ref="A2:L2"/>
    <mergeCell ref="A1:L1"/>
    <mergeCell ref="D3:E3"/>
    <mergeCell ref="A3:B3"/>
    <mergeCell ref="G3:H3"/>
  </mergeCells>
  <conditionalFormatting sqref="K10:K30">
    <cfRule type="cellIs" priority="1" operator="equal" dxfId="0" stopIfTrue="1">
      <formula>"Met SLA"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28" customWidth="1" min="2" max="2"/>
    <col width="24" customWidth="1" min="3" max="3"/>
    <col width="16" customWidth="1" min="4" max="4"/>
    <col width="18" customWidth="1" min="5" max="5"/>
    <col width="20" customWidth="1" min="6" max="6"/>
    <col width="20" customWidth="1" min="7" max="7"/>
    <col width="16" customWidth="1" min="8" max="8"/>
    <col width="16" customWidth="1" min="9" max="9"/>
    <col width="18" customWidth="1" min="10" max="10"/>
    <col width="18" customWidth="1" min="11" max="11"/>
  </cols>
  <sheetData>
    <row r="1" ht="36" customHeight="1">
      <c r="A1" s="1" t="inlineStr">
        <is>
          <t>ENTERPRISE MACHINE LEARNING MODEL OPERATIONS (MLOps)</t>
        </is>
      </c>
    </row>
    <row r="2" ht="20" customHeight="1">
      <c r="A2" s="2" t="inlineStr">
        <is>
          <t>Production Model Registry, Inference Latency, Data Drift &amp; Model Accuracy Metrics</t>
        </is>
      </c>
    </row>
    <row r="3" ht="20" customHeight="1">
      <c r="A3" s="40" t="inlineStr">
        <is>
          <t>ACTIVE PROD MODELS:</t>
        </is>
      </c>
      <c r="C3" s="43">
        <f>COUNTIF(I10:I25, "Active")</f>
        <v/>
      </c>
      <c r="D3" s="40" t="inlineStr">
        <is>
          <t>AVERAGE INFERENCE LATENCY:</t>
        </is>
      </c>
      <c r="F3" s="54">
        <f>ROUND(AVERAGE(E10:E25),0)&amp;" ms"</f>
        <v/>
      </c>
      <c r="G3" s="40" t="inlineStr">
        <is>
          <t>DRIFT ALERTS:</t>
        </is>
      </c>
      <c r="I3" s="73">
        <f>COUNTIF(G10:G25, "Drift Alert")</f>
        <v/>
      </c>
    </row>
    <row r="9" ht="26" customHeight="1">
      <c r="A9" s="44" t="inlineStr">
        <is>
          <t>Model Name</t>
        </is>
      </c>
      <c r="B9" s="44" t="inlineStr">
        <is>
          <t>Business Use Case</t>
        </is>
      </c>
      <c r="C9" s="44" t="inlineStr">
        <is>
          <t>Deployment Platform</t>
        </is>
      </c>
      <c r="D9" s="44" t="inlineStr">
        <is>
          <t>Model Version</t>
        </is>
      </c>
      <c r="E9" s="44" t="inlineStr">
        <is>
          <t>P95 Latency (ms)</t>
        </is>
      </c>
      <c r="F9" s="44" t="inlineStr">
        <is>
          <t>Primary Metric Name</t>
        </is>
      </c>
      <c r="G9" s="44" t="inlineStr">
        <is>
          <t>Model Accuracy / F1</t>
        </is>
      </c>
      <c r="H9" s="44" t="inlineStr">
        <is>
          <t>Drift Status</t>
        </is>
      </c>
      <c r="I9" s="44" t="inlineStr">
        <is>
          <t>Operational Status</t>
        </is>
      </c>
      <c r="J9" s="44" t="inlineStr">
        <is>
          <t>Last Retrained Date</t>
        </is>
      </c>
      <c r="K9" s="44" t="inlineStr">
        <is>
          <t>ML Engineer</t>
        </is>
      </c>
    </row>
    <row r="10" ht="20" customHeight="1">
      <c r="A10" s="45" t="inlineStr">
        <is>
          <t>mdl_checkout_fraud_detector</t>
        </is>
      </c>
      <c r="B10" s="46" t="inlineStr">
        <is>
          <t>Fraud Prevention</t>
        </is>
      </c>
      <c r="C10" s="46" t="inlineStr">
        <is>
          <t>AWS SageMaker Endpoint</t>
        </is>
      </c>
      <c r="D10" s="53" t="inlineStr">
        <is>
          <t>v3.2.0</t>
        </is>
      </c>
      <c r="E10" s="48" t="n">
        <v>38</v>
      </c>
      <c r="F10" s="46" t="inlineStr">
        <is>
          <t>PR-AUC</t>
        </is>
      </c>
      <c r="G10" s="78" t="n">
        <v>0.9419999999999999</v>
      </c>
      <c r="H10" s="70" t="inlineStr">
        <is>
          <t>No Drift</t>
        </is>
      </c>
      <c r="I10" s="70" t="inlineStr">
        <is>
          <t>Active</t>
        </is>
      </c>
      <c r="J10" s="46" t="inlineStr">
        <is>
          <t>2026-02-28</t>
        </is>
      </c>
      <c r="K10" s="46" t="inlineStr">
        <is>
          <t>Fajar Hidayat</t>
        </is>
      </c>
    </row>
    <row r="11" ht="20" customHeight="1">
      <c r="A11" s="45" t="inlineStr">
        <is>
          <t>mdl_user_churn_predictor</t>
        </is>
      </c>
      <c r="B11" s="46" t="inlineStr">
        <is>
          <t>Customer Retention</t>
        </is>
      </c>
      <c r="C11" s="46" t="inlineStr">
        <is>
          <t>Google Vertex AI</t>
        </is>
      </c>
      <c r="D11" s="53" t="inlineStr">
        <is>
          <t>v2.1.0</t>
        </is>
      </c>
      <c r="E11" s="48" t="n">
        <v>65</v>
      </c>
      <c r="F11" s="46" t="inlineStr">
        <is>
          <t>ROC-AUC</t>
        </is>
      </c>
      <c r="G11" s="78" t="n">
        <v>0.885</v>
      </c>
      <c r="H11" s="70" t="inlineStr">
        <is>
          <t>No Drift</t>
        </is>
      </c>
      <c r="I11" s="70" t="inlineStr">
        <is>
          <t>Active</t>
        </is>
      </c>
      <c r="J11" s="46" t="inlineStr">
        <is>
          <t>2026-02-15</t>
        </is>
      </c>
      <c r="K11" s="46" t="inlineStr">
        <is>
          <t>Fajar Hidayat</t>
        </is>
      </c>
    </row>
    <row r="12" ht="20" customHeight="1">
      <c r="A12" s="45" t="inlineStr">
        <is>
          <t>mdl_realtime_product_recsys</t>
        </is>
      </c>
      <c r="B12" s="46" t="inlineStr">
        <is>
          <t>Personalized Recommendations</t>
        </is>
      </c>
      <c r="C12" s="46" t="inlineStr">
        <is>
          <t>AWS EKS Triton Server</t>
        </is>
      </c>
      <c r="D12" s="53" t="inlineStr">
        <is>
          <t>v4.0.1</t>
        </is>
      </c>
      <c r="E12" s="48" t="n">
        <v>18</v>
      </c>
      <c r="F12" s="46" t="inlineStr">
        <is>
          <t>NDCG@10</t>
        </is>
      </c>
      <c r="G12" s="78" t="n">
        <v>0.8100000000000001</v>
      </c>
      <c r="H12" s="70" t="inlineStr">
        <is>
          <t>No Drift</t>
        </is>
      </c>
      <c r="I12" s="70" t="inlineStr">
        <is>
          <t>Active</t>
        </is>
      </c>
      <c r="J12" s="46" t="inlineStr">
        <is>
          <t>2026-03-01</t>
        </is>
      </c>
      <c r="K12" s="46" t="inlineStr">
        <is>
          <t>Bambang Wijaya</t>
        </is>
      </c>
    </row>
    <row r="13" ht="20" customHeight="1">
      <c r="A13" s="45" t="inlineStr">
        <is>
          <t>mdl_credit_risk_scoring</t>
        </is>
      </c>
      <c r="B13" s="46" t="inlineStr">
        <is>
          <t>Financial Underwriting</t>
        </is>
      </c>
      <c r="C13" s="46" t="inlineStr">
        <is>
          <t>Google Vertex AI</t>
        </is>
      </c>
      <c r="D13" s="53" t="inlineStr">
        <is>
          <t>v1.4.2</t>
        </is>
      </c>
      <c r="E13" s="48" t="n">
        <v>85</v>
      </c>
      <c r="F13" s="46" t="inlineStr">
        <is>
          <t>Gini Index</t>
        </is>
      </c>
      <c r="G13" s="78" t="n">
        <v>0.76</v>
      </c>
      <c r="H13" s="70" t="inlineStr">
        <is>
          <t>No Drift</t>
        </is>
      </c>
      <c r="I13" s="70" t="inlineStr">
        <is>
          <t>Active</t>
        </is>
      </c>
      <c r="J13" s="46" t="inlineStr">
        <is>
          <t>2026-01-30</t>
        </is>
      </c>
      <c r="K13" s="46" t="inlineStr">
        <is>
          <t>Fajar Hidayat</t>
        </is>
      </c>
    </row>
    <row r="14" ht="20" customHeight="1">
      <c r="A14" s="45" t="inlineStr">
        <is>
          <t>mdl_demand_forecasting_wms</t>
        </is>
      </c>
      <c r="B14" s="46" t="inlineStr">
        <is>
          <t>Supply Chain Planning</t>
        </is>
      </c>
      <c r="C14" s="46" t="inlineStr">
        <is>
          <t>Databricks Batch Job</t>
        </is>
      </c>
      <c r="D14" s="53" t="inlineStr">
        <is>
          <t>v2.0.0</t>
        </is>
      </c>
      <c r="E14" s="48" t="n">
        <v>240</v>
      </c>
      <c r="F14" s="46" t="inlineStr">
        <is>
          <t>WAPE</t>
        </is>
      </c>
      <c r="G14" s="78" t="n">
        <v>0.915</v>
      </c>
      <c r="H14" s="70" t="inlineStr">
        <is>
          <t>No Drift</t>
        </is>
      </c>
      <c r="I14" s="70" t="inlineStr">
        <is>
          <t>Active</t>
        </is>
      </c>
      <c r="J14" s="46" t="inlineStr">
        <is>
          <t>2026-03-05</t>
        </is>
      </c>
      <c r="K14" s="46" t="inlineStr">
        <is>
          <t>Bambang Wijaya</t>
        </is>
      </c>
    </row>
  </sheetData>
  <mergeCells count="5">
    <mergeCell ref="A2:K2"/>
    <mergeCell ref="A1:K1"/>
    <mergeCell ref="D3:E3"/>
    <mergeCell ref="A3:B3"/>
    <mergeCell ref="G3:H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4" customWidth="1" min="3" max="3"/>
    <col width="20" customWidth="1" min="4" max="4"/>
    <col width="16" customWidth="1" min="5" max="5"/>
    <col width="28" customWidth="1" min="6" max="6"/>
    <col width="18" customWidth="1" min="7" max="7"/>
    <col width="18" customWidth="1" min="8" max="8"/>
    <col width="16" customWidth="1" min="9" max="9"/>
    <col width="18" customWidth="1" min="10" max="10"/>
    <col width="18" customWidth="1" min="11" max="11"/>
  </cols>
  <sheetData>
    <row r="1" ht="36" customHeight="1">
      <c r="A1" s="1" t="inlineStr">
        <is>
          <t>DATA SOURCE INGESTION &amp; CONNECTOR HEALTH INVENTORY</t>
        </is>
      </c>
    </row>
    <row r="2" ht="20" customHeight="1">
      <c r="A2" s="2" t="inlineStr">
        <is>
          <t>Database CDC, Third-Party SaaS APIs, Kafka Streaming Topics, &amp; Daily Ingested Records</t>
        </is>
      </c>
    </row>
    <row r="3" ht="20" customHeight="1">
      <c r="A3" s="40" t="inlineStr">
        <is>
          <t>DAILY RECORDS INGESTED:</t>
        </is>
      </c>
      <c r="C3" s="42">
        <f>SUM(G10:G25)</f>
        <v/>
      </c>
      <c r="D3" s="40" t="inlineStr">
        <is>
          <t>TOTAL CONNECTORS:</t>
        </is>
      </c>
      <c r="F3" s="43">
        <f>COUNTA(A10:A25)</f>
        <v/>
      </c>
      <c r="G3" s="40" t="inlineStr">
        <is>
          <t>HEALTHY CONNECTORS:</t>
        </is>
      </c>
      <c r="I3" s="43">
        <f>COUNTIF(I10:I25, "Healthy")&amp;" / "&amp;COUNTA(A10:A25)</f>
        <v/>
      </c>
    </row>
    <row r="9" ht="26" customHeight="1">
      <c r="A9" s="44" t="inlineStr">
        <is>
          <t>Data Source Name</t>
        </is>
      </c>
      <c r="B9" s="44" t="inlineStr">
        <is>
          <t>Source Architecture</t>
        </is>
      </c>
      <c r="C9" s="44" t="inlineStr">
        <is>
          <t>Integration Protocol</t>
        </is>
      </c>
      <c r="D9" s="44" t="inlineStr">
        <is>
          <t>Ingestion Method</t>
        </is>
      </c>
      <c r="E9" s="44" t="inlineStr">
        <is>
          <t>Sync Frequency</t>
        </is>
      </c>
      <c r="F9" s="44" t="inlineStr">
        <is>
          <t>Raw Staging Target</t>
        </is>
      </c>
      <c r="G9" s="44" t="inlineStr">
        <is>
          <t>Daily Volume (Rows)</t>
        </is>
      </c>
      <c r="H9" s="44" t="inlineStr">
        <is>
          <t>Replication Lag (s)</t>
        </is>
      </c>
      <c r="I9" s="44" t="inlineStr">
        <is>
          <t>Connection Status</t>
        </is>
      </c>
      <c r="J9" s="44" t="inlineStr">
        <is>
          <t>Last Successful Sync</t>
        </is>
      </c>
      <c r="K9" s="44" t="inlineStr">
        <is>
          <t>Connector Maintainer</t>
        </is>
      </c>
    </row>
    <row r="10" ht="20" customHeight="1">
      <c r="A10" s="45" t="inlineStr">
        <is>
          <t>Aurora PostgreSQL Master DB</t>
        </is>
      </c>
      <c r="B10" s="46" t="inlineStr">
        <is>
          <t>Relational Database</t>
        </is>
      </c>
      <c r="C10" s="46" t="inlineStr">
        <is>
          <t>Debezium CDC (Kafka)</t>
        </is>
      </c>
      <c r="D10" s="46" t="inlineStr">
        <is>
          <t>Real-Time Streaming</t>
        </is>
      </c>
      <c r="E10" s="46" t="inlineStr">
        <is>
          <t>Continuous</t>
        </is>
      </c>
      <c r="F10" s="56" t="inlineStr">
        <is>
          <t>raw_kafka_postgres_cdc</t>
        </is>
      </c>
      <c r="G10" s="68" t="n">
        <v>8500000</v>
      </c>
      <c r="H10" s="52" t="n">
        <v>1.2</v>
      </c>
      <c r="I10" s="70" t="inlineStr">
        <is>
          <t>Healthy</t>
        </is>
      </c>
      <c r="J10" s="46" t="inlineStr">
        <is>
          <t>Continuous</t>
        </is>
      </c>
      <c r="K10" s="46" t="inlineStr">
        <is>
          <t>Bambang Wijaya</t>
        </is>
      </c>
    </row>
    <row r="11" ht="20" customHeight="1">
      <c r="A11" s="45" t="inlineStr">
        <is>
          <t>Salesforce Enterprise CRM</t>
        </is>
      </c>
      <c r="B11" s="46" t="inlineStr">
        <is>
          <t>Cloud SaaS REST</t>
        </is>
      </c>
      <c r="C11" s="46" t="inlineStr">
        <is>
          <t>Airbyte Cloud Connector</t>
        </is>
      </c>
      <c r="D11" s="46" t="inlineStr">
        <is>
          <t>Batch Incremental</t>
        </is>
      </c>
      <c r="E11" s="46" t="inlineStr">
        <is>
          <t>Hourly</t>
        </is>
      </c>
      <c r="F11" s="56" t="inlineStr">
        <is>
          <t>raw_salesforce_leads</t>
        </is>
      </c>
      <c r="G11" s="68" t="n">
        <v>185000</v>
      </c>
      <c r="H11" s="52" t="n">
        <v>120</v>
      </c>
      <c r="I11" s="70" t="inlineStr">
        <is>
          <t>Healthy</t>
        </is>
      </c>
      <c r="J11" s="46" t="inlineStr">
        <is>
          <t>10 Mins Ago</t>
        </is>
      </c>
      <c r="K11" s="46" t="inlineStr">
        <is>
          <t>Rina Marlina</t>
        </is>
      </c>
    </row>
    <row r="12" ht="20" customHeight="1">
      <c r="A12" s="45" t="inlineStr">
        <is>
          <t>SAP S/4HANA ERP Instance</t>
        </is>
      </c>
      <c r="B12" s="46" t="inlineStr">
        <is>
          <t>Enterprise ERP</t>
        </is>
      </c>
      <c r="C12" s="46" t="inlineStr">
        <is>
          <t>SAP RFC / OData v4</t>
        </is>
      </c>
      <c r="D12" s="46" t="inlineStr">
        <is>
          <t>Batch Partitioned</t>
        </is>
      </c>
      <c r="E12" s="46" t="inlineStr">
        <is>
          <t>Daily (02:00)</t>
        </is>
      </c>
      <c r="F12" s="56" t="inlineStr">
        <is>
          <t>raw_sap_financial_gl</t>
        </is>
      </c>
      <c r="G12" s="68" t="n">
        <v>450000</v>
      </c>
      <c r="H12" s="52" t="n">
        <v>0</v>
      </c>
      <c r="I12" s="70" t="inlineStr">
        <is>
          <t>Healthy</t>
        </is>
      </c>
      <c r="J12" s="46" t="inlineStr">
        <is>
          <t>Today 02:45</t>
        </is>
      </c>
      <c r="K12" s="46" t="inlineStr">
        <is>
          <t>Bambang Wijaya</t>
        </is>
      </c>
    </row>
    <row r="13" ht="20" customHeight="1">
      <c r="A13" s="45" t="inlineStr">
        <is>
          <t>Google Analytics 4 &amp; BigQuery Export</t>
        </is>
      </c>
      <c r="B13" s="46" t="inlineStr">
        <is>
          <t>Web Analytics</t>
        </is>
      </c>
      <c r="C13" s="46" t="inlineStr">
        <is>
          <t>Native GCP Service Link</t>
        </is>
      </c>
      <c r="D13" s="46" t="inlineStr">
        <is>
          <t>Streaming &amp; Daily</t>
        </is>
      </c>
      <c r="E13" s="46" t="inlineStr">
        <is>
          <t>Continuous</t>
        </is>
      </c>
      <c r="F13" s="56" t="inlineStr">
        <is>
          <t>ga4_events_stream</t>
        </is>
      </c>
      <c r="G13" s="68" t="n">
        <v>14200000</v>
      </c>
      <c r="H13" s="52" t="n">
        <v>30</v>
      </c>
      <c r="I13" s="70" t="inlineStr">
        <is>
          <t>Healthy</t>
        </is>
      </c>
      <c r="J13" s="46" t="inlineStr">
        <is>
          <t>Continuous</t>
        </is>
      </c>
      <c r="K13" s="46" t="inlineStr">
        <is>
          <t>Fajar Hidayat</t>
        </is>
      </c>
    </row>
    <row r="14" ht="20" customHeight="1">
      <c r="A14" s="45" t="inlineStr">
        <is>
          <t>Zendesk Support Desk API</t>
        </is>
      </c>
      <c r="B14" s="46" t="inlineStr">
        <is>
          <t>Customer Support SaaS</t>
        </is>
      </c>
      <c r="C14" s="46" t="inlineStr">
        <is>
          <t>Fivetran Managed Sync</t>
        </is>
      </c>
      <c r="D14" s="46" t="inlineStr">
        <is>
          <t>Batch Incremental</t>
        </is>
      </c>
      <c r="E14" s="46" t="inlineStr">
        <is>
          <t>Every 30 Mins</t>
        </is>
      </c>
      <c r="F14" s="56" t="inlineStr">
        <is>
          <t>raw_zendesk_tickets</t>
        </is>
      </c>
      <c r="G14" s="68" t="n">
        <v>92000</v>
      </c>
      <c r="H14" s="52" t="n">
        <v>45</v>
      </c>
      <c r="I14" s="70" t="inlineStr">
        <is>
          <t>Healthy</t>
        </is>
      </c>
      <c r="J14" s="46" t="inlineStr">
        <is>
          <t>15 Mins Ago</t>
        </is>
      </c>
      <c r="K14" s="46" t="inlineStr">
        <is>
          <t>Rina Marlina</t>
        </is>
      </c>
    </row>
    <row r="15" ht="20" customHeight="1">
      <c r="A15" s="45" t="inlineStr">
        <is>
          <t>Stripe Payment Webhook Stream</t>
        </is>
      </c>
      <c r="B15" s="46" t="inlineStr">
        <is>
          <t>Payment Gateway</t>
        </is>
      </c>
      <c r="C15" s="46" t="inlineStr">
        <is>
          <t>AWS EventBridge to S3</t>
        </is>
      </c>
      <c r="D15" s="46" t="inlineStr">
        <is>
          <t>Event-Driven</t>
        </is>
      </c>
      <c r="E15" s="46" t="inlineStr">
        <is>
          <t>Continuous</t>
        </is>
      </c>
      <c r="F15" s="56" t="inlineStr">
        <is>
          <t>raw_stripe_webhook_events</t>
        </is>
      </c>
      <c r="G15" s="68" t="n">
        <v>340000</v>
      </c>
      <c r="H15" s="52" t="n">
        <v>0.8</v>
      </c>
      <c r="I15" s="70" t="inlineStr">
        <is>
          <t>Healthy</t>
        </is>
      </c>
      <c r="J15" s="46" t="inlineStr">
        <is>
          <t>Continuous</t>
        </is>
      </c>
      <c r="K15" s="46" t="inlineStr">
        <is>
          <t>Bambang Wijaya</t>
        </is>
      </c>
    </row>
  </sheetData>
  <mergeCells count="5">
    <mergeCell ref="A2:K2"/>
    <mergeCell ref="A1:K1"/>
    <mergeCell ref="D3:E3"/>
    <mergeCell ref="A3:B3"/>
    <mergeCell ref="G3:H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2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32" customWidth="1" min="4" max="4"/>
    <col width="34" customWidth="1" min="5" max="5"/>
    <col width="46" customWidth="1" min="6" max="6"/>
    <col width="46" customWidth="1" min="7" max="7"/>
    <col width="16" customWidth="1" min="8" max="8"/>
    <col width="38" customWidth="1" min="9" max="9"/>
    <col width="16" customWidth="1" min="10" max="10"/>
    <col width="18" customWidth="1" min="11" max="11"/>
    <col width="14" customWidth="1" min="12" max="12"/>
  </cols>
  <sheetData>
    <row r="1" ht="36" customHeight="1">
      <c r="A1" s="1" t="inlineStr">
        <is>
          <t>DATA OUTAGE &amp; PIPELINE FAILURE INCIDENT REGISTER (RCA)</t>
        </is>
      </c>
    </row>
    <row r="2" ht="20" customHeight="1">
      <c r="A2" s="2" t="inlineStr">
        <is>
          <t>Root Cause Analysis, Impacted Downstream Dashboards, Downtime &amp; Permanent Remediation</t>
        </is>
      </c>
    </row>
    <row r="3" ht="20" customHeight="1">
      <c r="A3" s="40" t="inlineStr">
        <is>
          <t>TOTAL 2026 INCIDENTS:</t>
        </is>
      </c>
      <c r="C3" s="43">
        <f>COUNTA(A10:A25)</f>
        <v/>
      </c>
      <c r="D3" s="40" t="inlineStr">
        <is>
          <t>REMEDIATED / CLOSED:</t>
        </is>
      </c>
      <c r="F3" s="54">
        <f>COUNTIF(J10:J25, "Remediated") + COUNTIF(J10:J25, "Closed")</f>
        <v/>
      </c>
      <c r="G3" s="40" t="inlineStr">
        <is>
          <t>TOTAL PIPELINE LAG (HRS):</t>
        </is>
      </c>
      <c r="I3" s="55">
        <f>SUM(H10:H25)&amp;" Hrs"</f>
        <v/>
      </c>
    </row>
    <row r="9" ht="26" customHeight="1">
      <c r="A9" s="44" t="inlineStr">
        <is>
          <t>Incident ID</t>
        </is>
      </c>
      <c r="B9" s="44" t="inlineStr">
        <is>
          <t>Occurrence Date</t>
        </is>
      </c>
      <c r="C9" s="44" t="inlineStr">
        <is>
          <t>Severity</t>
        </is>
      </c>
      <c r="D9" s="44" t="inlineStr">
        <is>
          <t>Impacted Pipeline / Table</t>
        </is>
      </c>
      <c r="E9" s="44" t="inlineStr">
        <is>
          <t>Impacted Downstream Reports</t>
        </is>
      </c>
      <c r="F9" s="44" t="inlineStr">
        <is>
          <t>Root Cause Analysis (RCA)</t>
        </is>
      </c>
      <c r="G9" s="44" t="inlineStr">
        <is>
          <t>Fix Action Taken</t>
        </is>
      </c>
      <c r="H9" s="44" t="inlineStr">
        <is>
          <t>Data Delay (Hours)</t>
        </is>
      </c>
      <c r="I9" s="44" t="inlineStr">
        <is>
          <t>Business Impact Summary</t>
        </is>
      </c>
      <c r="J9" s="44" t="inlineStr">
        <is>
          <t>Resolution Status</t>
        </is>
      </c>
      <c r="K9" s="44" t="inlineStr">
        <is>
          <t>Incident Lead</t>
        </is>
      </c>
      <c r="L9" s="44" t="inlineStr">
        <is>
          <t>Jira Ref</t>
        </is>
      </c>
    </row>
    <row r="10" ht="22" customHeight="1">
      <c r="A10" s="74" t="inlineStr">
        <is>
          <t>DTA-INC-01</t>
        </is>
      </c>
      <c r="B10" s="46" t="inlineStr">
        <is>
          <t>2026-01-22</t>
        </is>
      </c>
      <c r="C10" s="76" t="inlineStr">
        <is>
          <t>P2 - High</t>
        </is>
      </c>
      <c r="D10" s="45" t="inlineStr">
        <is>
          <t>dag_order_transactions_cdc</t>
        </is>
      </c>
      <c r="E10" s="46" t="inlineStr">
        <is>
          <t>Tableau Executive GMV Dashboard</t>
        </is>
      </c>
      <c r="F10" s="46" t="inlineStr">
        <is>
          <t>Unannounced upstream schema change (column rename in PostgreSQL)</t>
        </is>
      </c>
      <c r="G10" s="46" t="inlineStr">
        <is>
          <t>Added automated schema drift alert in dbt and updated parsing</t>
        </is>
      </c>
      <c r="H10" s="79" t="n">
        <v>3.5</v>
      </c>
      <c r="I10" s="46" t="inlineStr">
        <is>
          <t>Morning GMV report was delayed by 3 hours</t>
        </is>
      </c>
      <c r="J10" s="70" t="inlineStr">
        <is>
          <t>Remediated</t>
        </is>
      </c>
      <c r="K10" s="46" t="inlineStr">
        <is>
          <t>Bambang Wijaya</t>
        </is>
      </c>
      <c r="L10" s="46" t="inlineStr">
        <is>
          <t>DTA-402</t>
        </is>
      </c>
    </row>
    <row r="11" ht="22" customHeight="1">
      <c r="A11" s="74" t="inlineStr">
        <is>
          <t>DTA-INC-02</t>
        </is>
      </c>
      <c r="B11" s="46" t="inlineStr">
        <is>
          <t>2026-02-14</t>
        </is>
      </c>
      <c r="C11" s="59" t="inlineStr">
        <is>
          <t>P3 - Moderate</t>
        </is>
      </c>
      <c r="D11" s="45" t="inlineStr">
        <is>
          <t>dag_marketing_ads_spend_dbt</t>
        </is>
      </c>
      <c r="E11" s="46" t="inlineStr">
        <is>
          <t>Power BI Marketing Performance</t>
        </is>
      </c>
      <c r="F11" s="46" t="inlineStr">
        <is>
          <t>Meta Ads Graph API token expired unexpectedly</t>
        </is>
      </c>
      <c r="G11" s="46" t="inlineStr">
        <is>
          <t>Migrated to System User token with automated 60-day renewal</t>
        </is>
      </c>
      <c r="H11" s="79" t="n">
        <v>5</v>
      </c>
      <c r="I11" s="46" t="inlineStr">
        <is>
          <t>Marketing ad spend numbers stale for half day</t>
        </is>
      </c>
      <c r="J11" s="70" t="inlineStr">
        <is>
          <t>Remediated</t>
        </is>
      </c>
      <c r="K11" s="46" t="inlineStr">
        <is>
          <t>Rina Marlina</t>
        </is>
      </c>
      <c r="L11" s="46" t="inlineStr">
        <is>
          <t>DTA-435</t>
        </is>
      </c>
    </row>
    <row r="12" ht="22" customHeight="1">
      <c r="A12" s="74" t="inlineStr">
        <is>
          <t>DTA-INC-03</t>
        </is>
      </c>
      <c r="B12" s="46" t="inlineStr">
        <is>
          <t>2026-03-04</t>
        </is>
      </c>
      <c r="C12" s="58" t="inlineStr">
        <is>
          <t>P1 - Critical</t>
        </is>
      </c>
      <c r="D12" s="45" t="inlineStr">
        <is>
          <t>dwh_finance.fct_general_ledger</t>
        </is>
      </c>
      <c r="E12" s="46" t="inlineStr">
        <is>
          <t>Statutory Month-End Financial Close</t>
        </is>
      </c>
      <c r="F12" s="46" t="inlineStr">
        <is>
          <t>Airflow worker OOM due to large unpartitioned SAP table export</t>
        </is>
      </c>
      <c r="G12" s="46" t="inlineStr">
        <is>
          <t>Upgraded worker memory to 32GB and chunked query by posting period</t>
        </is>
      </c>
      <c r="H12" s="79" t="n">
        <v>2</v>
      </c>
      <c r="I12" s="46" t="inlineStr">
        <is>
          <t>Delayed finance month-end GL verification</t>
        </is>
      </c>
      <c r="J12" s="70" t="inlineStr">
        <is>
          <t>Closed</t>
        </is>
      </c>
      <c r="K12" s="46" t="inlineStr">
        <is>
          <t>Bambang Wijaya</t>
        </is>
      </c>
      <c r="L12" s="46" t="inlineStr">
        <is>
          <t>DTA-489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18" customWidth="1" min="3" max="3"/>
    <col width="20" customWidth="1" min="4" max="4"/>
    <col width="16" customWidth="1" min="5" max="5"/>
    <col width="22" customWidth="1" min="6" max="6"/>
    <col width="36" customWidth="1" min="7" max="7"/>
    <col width="20" customWidth="1" min="8" max="8"/>
    <col width="18" customWidth="1" min="9" max="9"/>
    <col width="18" customWidth="1" min="10" max="10"/>
  </cols>
  <sheetData>
    <row r="1" ht="36" customHeight="1">
      <c r="A1" s="1" t="inlineStr">
        <is>
          <t>MASTER DATA MANAGEMENT (MDM) &amp; ENTITY RESOLUTION</t>
        </is>
      </c>
    </row>
    <row r="2" ht="20" customHeight="1">
      <c r="A2" s="2" t="inlineStr">
        <is>
          <t>Golden Record Creation, Cross-System Deduplication, Entity Matching &amp; Data Stewardship</t>
        </is>
      </c>
    </row>
    <row r="3" ht="20" customHeight="1">
      <c r="A3" s="40" t="inlineStr">
        <is>
          <t>TOTAL GOLDEN ENTITIES:</t>
        </is>
      </c>
      <c r="C3" s="42">
        <f>SUM(D10:D25)</f>
        <v/>
      </c>
      <c r="D3" s="40" t="inlineStr">
        <is>
          <t>AVERAGE DEDUPLICATION RATE:</t>
        </is>
      </c>
      <c r="F3" s="41">
        <f>1-(SUM(D10:D25)/SUM(C10:C25))</f>
        <v/>
      </c>
      <c r="G3" s="40" t="inlineStr">
        <is>
          <t>MATCH ACCURACY:</t>
        </is>
      </c>
      <c r="I3" s="41">
        <f>AVERAGE(F10:F25)</f>
        <v/>
      </c>
    </row>
    <row r="9" ht="26" customHeight="1">
      <c r="A9" s="44" t="inlineStr">
        <is>
          <t>Master Entity Domain</t>
        </is>
      </c>
      <c r="B9" s="44" t="inlineStr">
        <is>
          <t>Source Systems Reconciled</t>
        </is>
      </c>
      <c r="C9" s="44" t="inlineStr">
        <is>
          <t>Raw Source Records</t>
        </is>
      </c>
      <c r="D9" s="44" t="inlineStr">
        <is>
          <t>Resolved Golden Records</t>
        </is>
      </c>
      <c r="E9" s="44" t="inlineStr">
        <is>
          <t>Deduplication %</t>
        </is>
      </c>
      <c r="F9" s="44" t="inlineStr">
        <is>
          <t>Matching Confidence Score</t>
        </is>
      </c>
      <c r="G9" s="44" t="inlineStr">
        <is>
          <t>Primary Key Resolution Strategy</t>
        </is>
      </c>
      <c r="H9" s="44" t="inlineStr">
        <is>
          <t>Entity Governance Cadence</t>
        </is>
      </c>
      <c r="I9" s="44" t="inlineStr">
        <is>
          <t>Data Quality Status</t>
        </is>
      </c>
      <c r="J9" s="44" t="inlineStr">
        <is>
          <t>MDM Lead Steward</t>
        </is>
      </c>
    </row>
    <row r="10" ht="20" customHeight="1">
      <c r="A10" s="45" t="inlineStr">
        <is>
          <t>Customer 360 Entity</t>
        </is>
      </c>
      <c r="B10" s="46" t="inlineStr">
        <is>
          <t>PostgreSQL, Salesforce, Zendesk, GA4</t>
        </is>
      </c>
      <c r="C10" s="48" t="n">
        <v>1850000</v>
      </c>
      <c r="D10" s="49" t="n">
        <v>1420000</v>
      </c>
      <c r="E10" s="80">
        <f>1-(D10/C10)</f>
        <v/>
      </c>
      <c r="F10" s="78" t="n">
        <v>0.985</v>
      </c>
      <c r="G10" s="46" t="inlineStr">
        <is>
          <t>Probabilistic Match on NIK + Phone E.164</t>
        </is>
      </c>
      <c r="H10" s="46" t="inlineStr">
        <is>
          <t>Daily Automated</t>
        </is>
      </c>
      <c r="I10" s="70" t="inlineStr">
        <is>
          <t>Pristine</t>
        </is>
      </c>
      <c r="J10" s="46" t="inlineStr">
        <is>
          <t>Rina Marlina</t>
        </is>
      </c>
    </row>
    <row r="11" ht="20" customHeight="1">
      <c r="A11" s="45" t="inlineStr">
        <is>
          <t>Product SKU Master</t>
        </is>
      </c>
      <c r="B11" s="46" t="inlineStr">
        <is>
          <t>SAP S/4HANA, E-Commerce DB, WMS</t>
        </is>
      </c>
      <c r="C11" s="48" t="n">
        <v>95000</v>
      </c>
      <c r="D11" s="49" t="n">
        <v>78000</v>
      </c>
      <c r="E11" s="80">
        <f>1-(D11/C11)</f>
        <v/>
      </c>
      <c r="F11" s="78" t="n">
        <v>0.995</v>
      </c>
      <c r="G11" s="46" t="inlineStr">
        <is>
          <t>Exact Match on Universal Barcode (EAN-13)</t>
        </is>
      </c>
      <c r="H11" s="46" t="inlineStr">
        <is>
          <t>Real-Time on Ingest</t>
        </is>
      </c>
      <c r="I11" s="70" t="inlineStr">
        <is>
          <t>Pristine</t>
        </is>
      </c>
      <c r="J11" s="46" t="inlineStr">
        <is>
          <t>Fajar Hidayat</t>
        </is>
      </c>
    </row>
    <row r="12" ht="20" customHeight="1">
      <c r="A12" s="45" t="inlineStr">
        <is>
          <t>Corporate Vendor Master</t>
        </is>
      </c>
      <c r="B12" s="46" t="inlineStr">
        <is>
          <t>SAP Finance, Procurement Portal</t>
        </is>
      </c>
      <c r="C12" s="48" t="n">
        <v>12400</v>
      </c>
      <c r="D12" s="49" t="n">
        <v>11200</v>
      </c>
      <c r="E12" s="80">
        <f>1-(D12/C12)</f>
        <v/>
      </c>
      <c r="F12" s="78" t="n">
        <v>0.97</v>
      </c>
      <c r="G12" s="46" t="inlineStr">
        <is>
          <t>Tax ID (NPWP) Exact Match</t>
        </is>
      </c>
      <c r="H12" s="46" t="inlineStr">
        <is>
          <t>Weekly Audit</t>
        </is>
      </c>
      <c r="I12" s="70" t="inlineStr">
        <is>
          <t>Pristine</t>
        </is>
      </c>
      <c r="J12" s="46" t="inlineStr">
        <is>
          <t>Bambang Wijaya</t>
        </is>
      </c>
    </row>
    <row r="13" ht="20" customHeight="1">
      <c r="A13" s="45" t="inlineStr">
        <is>
          <t>Store &amp; Warehouse Locations</t>
        </is>
      </c>
      <c r="B13" s="46" t="inlineStr">
        <is>
          <t>WMS, POS Cashier DB, Logistics</t>
        </is>
      </c>
      <c r="C13" s="48" t="n">
        <v>850</v>
      </c>
      <c r="D13" s="49" t="n">
        <v>720</v>
      </c>
      <c r="E13" s="80">
        <f>1-(D13/C13)</f>
        <v/>
      </c>
      <c r="F13" s="78" t="n">
        <v>0.99</v>
      </c>
      <c r="G13" s="46" t="inlineStr">
        <is>
          <t>Geocoding Lat/Long + Store Code</t>
        </is>
      </c>
      <c r="H13" s="46" t="inlineStr">
        <is>
          <t>Monthly Audit</t>
        </is>
      </c>
      <c r="I13" s="70" t="inlineStr">
        <is>
          <t>Pristine</t>
        </is>
      </c>
      <c r="J13" s="46" t="inlineStr">
        <is>
          <t>Fajar Hidayat</t>
        </is>
      </c>
    </row>
  </sheetData>
  <mergeCells count="5">
    <mergeCell ref="A1:J1"/>
    <mergeCell ref="A2:J2"/>
    <mergeCell ref="D3:E3"/>
    <mergeCell ref="A3:B3"/>
    <mergeCell ref="G3:H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24" customWidth="1" min="3" max="3"/>
    <col width="18" customWidth="1" min="4" max="4"/>
    <col width="16" customWidth="1" min="5" max="5"/>
    <col width="16" customWidth="1" min="6" max="6"/>
    <col width="16" customWidth="1" min="7" max="7"/>
    <col width="16" customWidth="1" min="8" max="8"/>
    <col width="20" customWidth="1" min="9" max="9"/>
    <col width="20" customWidth="1" min="10" max="10"/>
  </cols>
  <sheetData>
    <row r="1" ht="36" customHeight="1">
      <c r="A1" s="1" t="inlineStr">
        <is>
          <t>DATA &amp; ANALYTICS TEAM WORKFORCE CAPACITY PLANNING</t>
        </is>
      </c>
    </row>
    <row r="2" ht="20" customHeight="1">
      <c r="A2" s="2" t="inlineStr">
        <is>
          <t>Engineering, BI, Modeling, Ad-Hoc Requests &amp; Governance Workload Allocation</t>
        </is>
      </c>
    </row>
    <row r="3" ht="20" customHeight="1">
      <c r="A3" s="40" t="inlineStr">
        <is>
          <t>DATA HEADCOUNT:</t>
        </is>
      </c>
      <c r="C3" s="43">
        <f>COUNTA(A10:A25)</f>
        <v/>
      </c>
      <c r="D3" s="40" t="inlineStr">
        <is>
          <t>TOTAL SPRINT HOURS:</t>
        </is>
      </c>
      <c r="F3" s="54">
        <f>SUM(D10:D25)&amp;" Hrs"</f>
        <v/>
      </c>
      <c r="G3" s="40" t="inlineStr">
        <is>
          <t>STRATEGIC FOCUS RATIO:</t>
        </is>
      </c>
      <c r="I3" s="41">
        <f>AVERAGE(E10:E25)</f>
        <v/>
      </c>
    </row>
    <row r="9" ht="26" customHeight="1">
      <c r="A9" s="44" t="inlineStr">
        <is>
          <t>Team Member</t>
        </is>
      </c>
      <c r="B9" s="44" t="inlineStr">
        <is>
          <t>Specialization Role</t>
        </is>
      </c>
      <c r="C9" s="44" t="inlineStr">
        <is>
          <t>Assigned Pod</t>
        </is>
      </c>
      <c r="D9" s="44" t="inlineStr">
        <is>
          <t>Avail Sprint Hours</t>
        </is>
      </c>
      <c r="E9" s="44" t="inlineStr">
        <is>
          <t>Pipeline / ETL %</t>
        </is>
      </c>
      <c r="F9" s="44" t="inlineStr">
        <is>
          <t>BI Dashboards %</t>
        </is>
      </c>
      <c r="G9" s="44" t="inlineStr">
        <is>
          <t>Data Modeling %</t>
        </is>
      </c>
      <c r="H9" s="44" t="inlineStr">
        <is>
          <t>Ad-Hoc Support %</t>
        </is>
      </c>
      <c r="I9" s="44" t="inlineStr">
        <is>
          <t>Governance &amp; Testing %</t>
        </is>
      </c>
      <c r="J9" s="44" t="inlineStr">
        <is>
          <t>Primary Pod Lead</t>
        </is>
      </c>
    </row>
    <row r="10" ht="20" customHeight="1">
      <c r="A10" s="45" t="inlineStr">
        <is>
          <t>Bambang Wijaya</t>
        </is>
      </c>
      <c r="B10" s="46" t="inlineStr">
        <is>
          <t>Lead Data Engineer</t>
        </is>
      </c>
      <c r="C10" s="47" t="inlineStr">
        <is>
          <t>Core Ingestion &amp; DWH</t>
        </is>
      </c>
      <c r="D10" s="71" t="n">
        <v>75</v>
      </c>
      <c r="E10" s="78" t="n">
        <v>0.6</v>
      </c>
      <c r="F10" s="81" t="n">
        <v>0.05</v>
      </c>
      <c r="G10" s="81" t="n">
        <v>0.2</v>
      </c>
      <c r="H10" s="81" t="n">
        <v>0.05</v>
      </c>
      <c r="I10" s="81" t="n">
        <v>0.1</v>
      </c>
      <c r="J10" s="46" t="inlineStr">
        <is>
          <t>Bambang Wijaya</t>
        </is>
      </c>
    </row>
    <row r="11" ht="20" customHeight="1">
      <c r="A11" s="45" t="inlineStr">
        <is>
          <t>Fajar Hidayat</t>
        </is>
      </c>
      <c r="B11" s="46" t="inlineStr">
        <is>
          <t>Senior Analytics Engineer</t>
        </is>
      </c>
      <c r="C11" s="47" t="inlineStr">
        <is>
          <t>Core Ingestion &amp; DWH</t>
        </is>
      </c>
      <c r="D11" s="71" t="n">
        <v>80</v>
      </c>
      <c r="E11" s="81" t="n">
        <v>0.45</v>
      </c>
      <c r="F11" s="81" t="n">
        <v>0.1</v>
      </c>
      <c r="G11" s="81" t="n">
        <v>0.3</v>
      </c>
      <c r="H11" s="81" t="n">
        <v>0.05</v>
      </c>
      <c r="I11" s="81" t="n">
        <v>0.1</v>
      </c>
      <c r="J11" s="46" t="inlineStr">
        <is>
          <t>Bambang Wijaya</t>
        </is>
      </c>
    </row>
    <row r="12" ht="20" customHeight="1">
      <c r="A12" s="45" t="inlineStr">
        <is>
          <t>Rina Marlina</t>
        </is>
      </c>
      <c r="B12" s="46" t="inlineStr">
        <is>
          <t>Senior BI Developer</t>
        </is>
      </c>
      <c r="C12" s="47" t="inlineStr">
        <is>
          <t>BI &amp; Business Analytics</t>
        </is>
      </c>
      <c r="D12" s="71" t="n">
        <v>80</v>
      </c>
      <c r="E12" s="81" t="n">
        <v>0.1</v>
      </c>
      <c r="F12" s="82" t="n">
        <v>0.65</v>
      </c>
      <c r="G12" s="81" t="n">
        <v>0.1</v>
      </c>
      <c r="H12" s="81" t="n">
        <v>0.1</v>
      </c>
      <c r="I12" s="81" t="n">
        <v>0.05</v>
      </c>
      <c r="J12" s="46" t="inlineStr">
        <is>
          <t>Rina Marlina</t>
        </is>
      </c>
    </row>
    <row r="13" ht="20" customHeight="1">
      <c r="A13" s="45" t="inlineStr">
        <is>
          <t>Angga Pratama</t>
        </is>
      </c>
      <c r="B13" s="46" t="inlineStr">
        <is>
          <t>BI &amp; Data Analyst</t>
        </is>
      </c>
      <c r="C13" s="47" t="inlineStr">
        <is>
          <t>BI &amp; Business Analytics</t>
        </is>
      </c>
      <c r="D13" s="71" t="n">
        <v>80</v>
      </c>
      <c r="E13" s="81" t="n">
        <v>0.05</v>
      </c>
      <c r="F13" s="82" t="n">
        <v>0.6</v>
      </c>
      <c r="G13" s="81" t="n">
        <v>0.1</v>
      </c>
      <c r="H13" s="81" t="n">
        <v>0.2</v>
      </c>
      <c r="I13" s="81" t="n">
        <v>0.05</v>
      </c>
      <c r="J13" s="46" t="inlineStr">
        <is>
          <t>Rina Marlina</t>
        </is>
      </c>
    </row>
    <row r="14" ht="20" customHeight="1">
      <c r="A14" s="45" t="inlineStr">
        <is>
          <t>Dr. Hendra Gunawan</t>
        </is>
      </c>
      <c r="B14" s="46" t="inlineStr">
        <is>
          <t>Staff Machine Learning Scientist</t>
        </is>
      </c>
      <c r="C14" s="47" t="inlineStr">
        <is>
          <t>AI &amp; Predictive Modeling</t>
        </is>
      </c>
      <c r="D14" s="71" t="n">
        <v>75</v>
      </c>
      <c r="E14" s="81" t="n">
        <v>0.15</v>
      </c>
      <c r="F14" s="81" t="n">
        <v>0.05</v>
      </c>
      <c r="G14" s="81" t="n">
        <v>0.6</v>
      </c>
      <c r="H14" s="81" t="n">
        <v>0.05</v>
      </c>
      <c r="I14" s="81" t="n">
        <v>0.15</v>
      </c>
      <c r="J14" s="46" t="inlineStr">
        <is>
          <t>Dr. Hendra Gunawan</t>
        </is>
      </c>
    </row>
    <row r="15" ht="20" customHeight="1">
      <c r="A15" s="45" t="inlineStr">
        <is>
          <t>Sarah Azhari</t>
        </is>
      </c>
      <c r="B15" s="46" t="inlineStr">
        <is>
          <t>Data Governance &amp; Privacy Specialist</t>
        </is>
      </c>
      <c r="C15" s="47" t="inlineStr">
        <is>
          <t>Governance &amp; Quality</t>
        </is>
      </c>
      <c r="D15" s="71" t="n">
        <v>80</v>
      </c>
      <c r="E15" s="81" t="n">
        <v>0.05</v>
      </c>
      <c r="F15" s="81" t="n">
        <v>0.05</v>
      </c>
      <c r="G15" s="81" t="n">
        <v>0.1</v>
      </c>
      <c r="H15" s="81" t="n">
        <v>0</v>
      </c>
      <c r="I15" s="81" t="n">
        <v>0.8</v>
      </c>
      <c r="J15" s="46" t="inlineStr">
        <is>
          <t>Sarah Azhari</t>
        </is>
      </c>
    </row>
  </sheetData>
  <mergeCells count="5">
    <mergeCell ref="A1:J1"/>
    <mergeCell ref="A2:J2"/>
    <mergeCell ref="D3:E3"/>
    <mergeCell ref="A3:B3"/>
    <mergeCell ref="G3:H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8" customWidth="1" min="2" max="2"/>
    <col width="34" customWidth="1" min="3" max="3"/>
    <col width="16" customWidth="1" min="4" max="4"/>
    <col width="16" customWidth="1" min="5" max="5"/>
    <col width="14" customWidth="1" min="6" max="6"/>
    <col width="16" customWidth="1" min="7" max="7"/>
    <col width="24" customWidth="1" min="8" max="8"/>
    <col width="16" customWidth="1" min="9" max="9"/>
    <col width="24" customWidth="1" min="10" max="10"/>
  </cols>
  <sheetData>
    <row r="1" ht="36" customHeight="1">
      <c r="A1" s="1" t="inlineStr">
        <is>
          <t>STRATEGIC DATA &amp; AI BALANCED SCORECARD (CDO GOVERNANCE)</t>
        </is>
      </c>
    </row>
    <row r="2" ht="20" customHeight="1">
      <c r="A2" s="2" t="inlineStr">
        <is>
          <t>Executive Key Performance Indicators Across Pipeline Health, Trust, FinOps, &amp; BI Adoption</t>
        </is>
      </c>
    </row>
    <row r="4" ht="26" customHeight="1">
      <c r="A4" s="44" t="inlineStr">
        <is>
          <t>Data Governance Pillar</t>
        </is>
      </c>
      <c r="B4" s="44" t="inlineStr">
        <is>
          <t>Strategic KPI Indicator</t>
        </is>
      </c>
      <c r="C4" s="44" t="inlineStr">
        <is>
          <t>Measurement Formula / Source</t>
        </is>
      </c>
      <c r="D4" s="44" t="inlineStr">
        <is>
          <t>Target SLA</t>
        </is>
      </c>
      <c r="E4" s="44" t="inlineStr">
        <is>
          <t>Actual Performance</t>
        </is>
      </c>
      <c r="F4" s="44" t="inlineStr">
        <is>
          <t>Variance</t>
        </is>
      </c>
      <c r="G4" s="44" t="inlineStr">
        <is>
          <t>Governance Status</t>
        </is>
      </c>
      <c r="H4" s="44" t="inlineStr">
        <is>
          <t>Industry Benchmark</t>
        </is>
      </c>
      <c r="I4" s="44" t="inlineStr">
        <is>
          <t>Review Cadence</t>
        </is>
      </c>
      <c r="J4" s="44" t="inlineStr">
        <is>
          <t>Accountable Leader</t>
        </is>
      </c>
    </row>
    <row r="5" ht="22" customHeight="1">
      <c r="A5" s="36" t="inlineStr">
        <is>
          <t>Pipeline Reliability</t>
        </is>
      </c>
      <c r="B5" s="83" t="inlineStr">
        <is>
          <t>Pipeline Run Success Rate</t>
        </is>
      </c>
      <c r="C5" s="38">
        <f>'Data Pipeline Health'!B3</f>
        <v/>
      </c>
      <c r="D5" s="37" t="inlineStr">
        <is>
          <t>&gt;= 99.0%</t>
        </is>
      </c>
      <c r="E5" s="37">
        <f>'Data Pipeline Health'!B3</f>
        <v/>
      </c>
      <c r="F5" s="37" t="inlineStr">
        <is>
          <t>Formula</t>
        </is>
      </c>
      <c r="G5" s="39" t="inlineStr">
        <is>
          <t>Compliant</t>
        </is>
      </c>
      <c r="H5" s="38" t="inlineStr">
        <is>
          <t>Top Tier: 99.0%</t>
        </is>
      </c>
      <c r="I5" s="37" t="inlineStr">
        <is>
          <t>Daily</t>
        </is>
      </c>
      <c r="J5" s="38" t="inlineStr">
        <is>
          <t>Head of Data Engineering</t>
        </is>
      </c>
    </row>
    <row r="6" ht="22" customHeight="1">
      <c r="A6" s="36" t="inlineStr">
        <is>
          <t>Data Trust &amp; Quality</t>
        </is>
      </c>
      <c r="B6" s="83" t="inlineStr">
        <is>
          <t>Data Quality Assertion Pass Rate</t>
        </is>
      </c>
      <c r="C6" s="38">
        <f>'Data Quality Scorecard'!B3</f>
        <v/>
      </c>
      <c r="D6" s="37" t="inlineStr">
        <is>
          <t>&gt;= 98.0%</t>
        </is>
      </c>
      <c r="E6" s="37">
        <f>'Data Quality Scorecard'!B3</f>
        <v/>
      </c>
      <c r="F6" s="37" t="inlineStr">
        <is>
          <t>Formula</t>
        </is>
      </c>
      <c r="G6" s="39" t="inlineStr">
        <is>
          <t>Compliant</t>
        </is>
      </c>
      <c r="H6" s="38" t="inlineStr">
        <is>
          <t>Pristine Tier: 98%</t>
        </is>
      </c>
      <c r="I6" s="37" t="inlineStr">
        <is>
          <t>Daily</t>
        </is>
      </c>
      <c r="J6" s="38" t="inlineStr">
        <is>
          <t>Lead Analytics Engineer</t>
        </is>
      </c>
    </row>
    <row r="7" ht="22" customHeight="1">
      <c r="A7" s="36" t="inlineStr">
        <is>
          <t>Cloud Cost Control</t>
        </is>
      </c>
      <c r="B7" s="83" t="inlineStr">
        <is>
          <t>Warehouse FinOps Budget Variance</t>
        </is>
      </c>
      <c r="C7" s="38">
        <f>'Warehouse FinOps'!B3</f>
        <v/>
      </c>
      <c r="D7" s="37" t="inlineStr">
        <is>
          <t>&lt;= 0.0%</t>
        </is>
      </c>
      <c r="E7" s="37">
        <f>'Warehouse FinOps'!B3</f>
        <v/>
      </c>
      <c r="F7" s="37" t="inlineStr">
        <is>
          <t>Formula</t>
        </is>
      </c>
      <c r="G7" s="39" t="inlineStr">
        <is>
          <t>Compliant</t>
        </is>
      </c>
      <c r="H7" s="38" t="inlineStr">
        <is>
          <t>FinOps Target: &lt;= 2%</t>
        </is>
      </c>
      <c r="I7" s="37" t="inlineStr">
        <is>
          <t>Monthly</t>
        </is>
      </c>
      <c r="J7" s="38" t="inlineStr">
        <is>
          <t>CDO &amp; FinOps Lead</t>
        </is>
      </c>
    </row>
    <row r="8" ht="22" customHeight="1">
      <c r="A8" s="36" t="inlineStr">
        <is>
          <t>Analytics Adoption</t>
        </is>
      </c>
      <c r="B8" s="83" t="inlineStr">
        <is>
          <t>Total Monthly Active BI Users</t>
        </is>
      </c>
      <c r="C8" s="38">
        <f>'BI Reports &amp; Adoption'!B3</f>
        <v/>
      </c>
      <c r="D8" s="37" t="inlineStr">
        <is>
          <t>&gt;= 500 Users</t>
        </is>
      </c>
      <c r="E8" s="37">
        <f>'BI Reports &amp; Adoption'!B3</f>
        <v/>
      </c>
      <c r="F8" s="37" t="inlineStr">
        <is>
          <t>Formula</t>
        </is>
      </c>
      <c r="G8" s="39" t="inlineStr">
        <is>
          <t>Compliant</t>
        </is>
      </c>
      <c r="H8" s="38" t="inlineStr">
        <is>
          <t>Enterprise Avg: 400</t>
        </is>
      </c>
      <c r="I8" s="37" t="inlineStr">
        <is>
          <t>Monthly</t>
        </is>
      </c>
      <c r="J8" s="38" t="inlineStr">
        <is>
          <t>Head of Business Intelligence</t>
        </is>
      </c>
    </row>
    <row r="9" ht="22" customHeight="1">
      <c r="A9" s="36" t="inlineStr">
        <is>
          <t>Dashboard Performance</t>
        </is>
      </c>
      <c r="B9" s="83" t="inlineStr">
        <is>
          <t>Executive Dashboard Query Latency</t>
        </is>
      </c>
      <c r="C9" s="38">
        <f>'BI Reports &amp; Adoption'!B4</f>
        <v/>
      </c>
      <c r="D9" s="37" t="inlineStr">
        <is>
          <t>&lt;= 3.0 sec</t>
        </is>
      </c>
      <c r="E9" s="37">
        <f>'BI Reports &amp; Adoption'!B4</f>
        <v/>
      </c>
      <c r="F9" s="37" t="inlineStr">
        <is>
          <t>Formula</t>
        </is>
      </c>
      <c r="G9" s="39" t="inlineStr">
        <is>
          <t>Compliant</t>
        </is>
      </c>
      <c r="H9" s="38" t="inlineStr">
        <is>
          <t>Top Quartile: &lt; 3s</t>
        </is>
      </c>
      <c r="I9" s="37" t="inlineStr">
        <is>
          <t>Weekly</t>
        </is>
      </c>
      <c r="J9" s="38" t="inlineStr">
        <is>
          <t>Lead BI Developer</t>
        </is>
      </c>
    </row>
    <row r="10" ht="22" customHeight="1">
      <c r="A10" s="36" t="inlineStr">
        <is>
          <t>Data Privacy (UU PDP)</t>
        </is>
      </c>
      <c r="B10" s="83" t="inlineStr">
        <is>
          <t>Customer PII Masking Compliance</t>
        </is>
      </c>
      <c r="C10" s="38">
        <f>'Data Governance &amp; PII'!B3</f>
        <v/>
      </c>
      <c r="D10" s="37" t="inlineStr">
        <is>
          <t>100.0%</t>
        </is>
      </c>
      <c r="E10" s="37">
        <f>'Data Governance &amp; PII'!B3</f>
        <v/>
      </c>
      <c r="F10" s="37" t="inlineStr">
        <is>
          <t>Formula</t>
        </is>
      </c>
      <c r="G10" s="39" t="inlineStr">
        <is>
          <t>Compliant</t>
        </is>
      </c>
      <c r="H10" s="38" t="inlineStr">
        <is>
          <t>Legal Mandate: 100%</t>
        </is>
      </c>
      <c r="I10" s="37" t="inlineStr">
        <is>
          <t>Monthly</t>
        </is>
      </c>
      <c r="J10" s="38" t="inlineStr">
        <is>
          <t>Data Protection Officer (DPO)</t>
        </is>
      </c>
    </row>
    <row r="11" ht="22" customHeight="1">
      <c r="A11" s="36" t="inlineStr">
        <is>
          <t>Analytics SLA</t>
        </is>
      </c>
      <c r="B11" s="83" t="inlineStr">
        <is>
          <t>Ad-Hoc Request SLA Fulfillment</t>
        </is>
      </c>
      <c r="C11" s="38">
        <f>'Data Request Backlog'!B3</f>
        <v/>
      </c>
      <c r="D11" s="37" t="inlineStr">
        <is>
          <t>&gt;= 90.0%</t>
        </is>
      </c>
      <c r="E11" s="37">
        <f>'Data Request Backlog'!B3</f>
        <v/>
      </c>
      <c r="F11" s="37" t="inlineStr">
        <is>
          <t>Formula</t>
        </is>
      </c>
      <c r="G11" s="39" t="inlineStr">
        <is>
          <t>Compliant</t>
        </is>
      </c>
      <c r="H11" s="38" t="inlineStr">
        <is>
          <t>Standard: 90%</t>
        </is>
      </c>
      <c r="I11" s="37" t="inlineStr">
        <is>
          <t>Bi-Weekly</t>
        </is>
      </c>
      <c r="J11" s="38" t="inlineStr">
        <is>
          <t>Analytics Manager</t>
        </is>
      </c>
    </row>
    <row r="12" ht="22" customHeight="1">
      <c r="A12" s="36" t="inlineStr">
        <is>
          <t>AI / ML Reliability</t>
        </is>
      </c>
      <c r="B12" s="83" t="inlineStr">
        <is>
          <t>Production Model Drift Alert Ratio</t>
        </is>
      </c>
      <c r="C12" s="38" t="inlineStr">
        <is>
          <t>Drift alerts / Total models</t>
        </is>
      </c>
      <c r="D12" s="37" t="inlineStr">
        <is>
          <t>&lt;= 10.0%</t>
        </is>
      </c>
      <c r="E12" s="37" t="inlineStr">
        <is>
          <t>0.0%</t>
        </is>
      </c>
      <c r="F12" s="37" t="inlineStr">
        <is>
          <t>-10.0%</t>
        </is>
      </c>
      <c r="G12" s="39" t="inlineStr">
        <is>
          <t>Compliant</t>
        </is>
      </c>
      <c r="H12" s="38" t="inlineStr">
        <is>
          <t>High Stability: &lt; 10%</t>
        </is>
      </c>
      <c r="I12" s="37" t="inlineStr">
        <is>
          <t>Monthly</t>
        </is>
      </c>
      <c r="J12" s="38" t="inlineStr">
        <is>
          <t>Head of AI / Data Science</t>
        </is>
      </c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2026-10-15T13:39:11Z</dcterms:created>
  <dcterms:modified xsi:type="dcterms:W3CDTF">2026-10-18T14:35:56Z</dcterms:modified>
</cp:coreProperties>
</file>